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12660" activeTab="0"/>
  </bookViews>
  <sheets>
    <sheet name="Jarní střelby - 3. kolo" sheetId="1" r:id="rId1"/>
    <sheet name="liga" sheetId="2" r:id="rId2"/>
  </sheets>
  <definedNames/>
  <calcPr fullCalcOnLoad="1"/>
</workbook>
</file>

<file path=xl/sharedStrings.xml><?xml version="1.0" encoding="utf-8"?>
<sst xmlns="http://schemas.openxmlformats.org/spreadsheetml/2006/main" count="251" uniqueCount="101">
  <si>
    <t>V Ý S L E D K O V Á     L I S T I N A</t>
  </si>
  <si>
    <t>Název soutěže</t>
  </si>
  <si>
    <t>Pořadatel</t>
  </si>
  <si>
    <t>Termín konání</t>
  </si>
  <si>
    <t>Místo konání</t>
  </si>
  <si>
    <t>Počet účastníků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</si>
  <si>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</si>
  <si>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</si>
  <si>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</si>
  <si>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</si>
  <si>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</si>
  <si>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</si>
  <si>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Prepletaný Jan</t>
  </si>
  <si>
    <t>Příjmení, jméno</t>
  </si>
  <si>
    <t>Organizace, klub</t>
  </si>
  <si>
    <t>CELKEM</t>
  </si>
  <si>
    <t>body</t>
  </si>
  <si>
    <t>čas</t>
  </si>
  <si>
    <t>po odečtu</t>
  </si>
  <si>
    <t>BODY celkem</t>
  </si>
  <si>
    <t>POŘADÍ</t>
  </si>
  <si>
    <t>KVZ Teplice</t>
  </si>
  <si>
    <t>na palebné čáře:</t>
  </si>
  <si>
    <t>vyhodnocování terčů:</t>
  </si>
  <si>
    <t>zpracování výsledků:</t>
  </si>
  <si>
    <t>Sportovní střelnice Žalany</t>
  </si>
  <si>
    <t>KVZ Teplice + SBTS Teplice</t>
  </si>
  <si>
    <t>SČS Louny</t>
  </si>
  <si>
    <t>Hodinka Ladislav</t>
  </si>
  <si>
    <t>KVZ Most</t>
  </si>
  <si>
    <t>Pech Vít</t>
  </si>
  <si>
    <t>KVZ Chomutov</t>
  </si>
  <si>
    <t>Schmid Bedřich</t>
  </si>
  <si>
    <t>Kadeřábek Saša</t>
  </si>
  <si>
    <t>Heřmánek Miroslav</t>
  </si>
  <si>
    <t>Punčochář Jaromír</t>
  </si>
  <si>
    <t>Louny</t>
  </si>
  <si>
    <t>celkem</t>
  </si>
  <si>
    <t>procenta</t>
  </si>
  <si>
    <t>pořadí</t>
  </si>
  <si>
    <t>Most</t>
  </si>
  <si>
    <t>Chomutov</t>
  </si>
  <si>
    <t>Teplice</t>
  </si>
  <si>
    <t>Rakovník</t>
  </si>
  <si>
    <t>Ústí nad Labem</t>
  </si>
  <si>
    <t>Kladno</t>
  </si>
  <si>
    <t>Děčín</t>
  </si>
  <si>
    <t>Litoměřice</t>
  </si>
  <si>
    <t xml:space="preserve"> </t>
  </si>
  <si>
    <t>nejvíc</t>
  </si>
  <si>
    <t>Hrádek Martin</t>
  </si>
  <si>
    <t>Pavel Horký</t>
  </si>
  <si>
    <t>Jirásek Miloslav</t>
  </si>
  <si>
    <t>Horký Pavel</t>
  </si>
  <si>
    <t>Staněk Miloslav</t>
  </si>
  <si>
    <t>Charvát Ladislav</t>
  </si>
  <si>
    <t>3. kolo ligy</t>
  </si>
  <si>
    <t>Vpi/Vre mířená</t>
  </si>
  <si>
    <t>Úpu 5+10mířená +10rychlopalba - čas</t>
  </si>
  <si>
    <t>sapik</t>
  </si>
  <si>
    <t>pistole</t>
  </si>
  <si>
    <t>Vlk Pavel</t>
  </si>
  <si>
    <t>VPi/Vre mířená 5+15 135P, ÚPu 20 ran, odemknout gongem-čas 135P 100y</t>
  </si>
  <si>
    <t>Kašpar Josef</t>
  </si>
  <si>
    <t>Unitop Louny</t>
  </si>
  <si>
    <t>Hrádek Martin, Punčochář Jaromír, Horký Pavel</t>
  </si>
  <si>
    <t>Červenka Miroslav</t>
  </si>
  <si>
    <t>Hrneček Jindřich</t>
  </si>
  <si>
    <t>Lukeš Marek</t>
  </si>
  <si>
    <t>Čengery Jan</t>
  </si>
  <si>
    <t>KVZ Březno</t>
  </si>
  <si>
    <t>Grunt Jan</t>
  </si>
  <si>
    <t>sobota, 30.3.2019</t>
  </si>
  <si>
    <t>Jan Prepletaný, VR-07</t>
  </si>
  <si>
    <t>Hrádek Martin, Prepletaný Jan</t>
  </si>
  <si>
    <t>Pojer Lubomír</t>
  </si>
  <si>
    <t>Jarní střelby - Krušnohorská liga</t>
  </si>
  <si>
    <t>Dlouhý Václav</t>
  </si>
  <si>
    <t>Meissner</t>
  </si>
  <si>
    <t>Marhan</t>
  </si>
  <si>
    <t>KVZ Kladno</t>
  </si>
  <si>
    <t>Dědič Jiří</t>
  </si>
  <si>
    <t>Bláha Milan</t>
  </si>
  <si>
    <t>SSK Skalice</t>
  </si>
  <si>
    <t>Herink Josef</t>
  </si>
  <si>
    <t>Straka Jan</t>
  </si>
  <si>
    <t>Balík Václav</t>
  </si>
  <si>
    <t>Khýr Jan</t>
  </si>
  <si>
    <t>Kopecký Vratislav</t>
  </si>
  <si>
    <t>Steklý Vladimír</t>
  </si>
  <si>
    <t>Pecka Václav</t>
  </si>
  <si>
    <t>Míchal Jiří</t>
  </si>
  <si>
    <t>Netolický Jiří</t>
  </si>
  <si>
    <t>Paluka Jan</t>
  </si>
  <si>
    <t>Puchinger Jindřich</t>
  </si>
  <si>
    <t>Kaplan Antonín</t>
  </si>
  <si>
    <t>Hájek Radek</t>
  </si>
  <si>
    <t>Beránek Stanislav</t>
  </si>
  <si>
    <t>Hikl Josef</t>
  </si>
  <si>
    <t>Freiberg Josef</t>
  </si>
  <si>
    <t>Volhejn Ladislav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</si>
</sst>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\ #,##0_);\(&quot;Kč&quot;\ #,##0\)"/>
    <numFmt numFmtId="167" formatCode="&quot;Kč&quot;\ #,##0_);[Red]\(&quot;Kč&quot;\ #,##0\)"/>
    <numFmt numFmtId="168" formatCode="&quot;Kč&quot;\ #,##0.00_);\(&quot;Kč&quot;\ #,##0.00\)"/>
    <numFmt numFmtId="169" formatCode="&quot;Kč&quot;\ #,##0.00_);[Red]\(&quot;Kč&quot;\ #,##0.00\)"/>
    <numFmt numFmtId="170" formatCode="_(&quot;Kč&quot;\ * #,##0_);_(&quot;Kč&quot;\ * \(#,##0\);_(&quot;Kč&quot;\ * &quot;-&quot;_);_(@_)"/>
    <numFmt numFmtId="171" formatCode="_(* #,##0_);_(* \(#,##0\);_(* &quot;-&quot;_);_(@_)"/>
    <numFmt numFmtId="172" formatCode="_(&quot;Kč&quot;\ * #,##0.00_);_(&quot;Kč&quot;\ * \(#,##0.00\);_(&quot;Kč&quot;\ * &quot;-&quot;??_);_(@_)"/>
    <numFmt numFmtId="173" formatCode="_(* #,##0.00_);_(* \(#,##0.00\);_(* &quot;-&quot;??_);_(@_)"/>
    <numFmt numFmtId="174" formatCode="0.000"/>
    <numFmt numFmtId="175" formatCode="0.0"/>
  </numFmts>
  <fonts count="46">
    <font>
      <sz val="10"/>
      <name val="Arial CE"/>
      <family val="0"/>
    </font>
    <font>
      <b/>
      <sz val="20"/>
      <name val="Bookman Old Style"/>
      <family val="1"/>
    </font>
    <font>
      <sz val="20"/>
      <name val="Arial CE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Arial CE"/>
      <family val="2"/>
    </font>
    <font>
      <sz val="11"/>
      <name val="Bookman Old Style"/>
      <family val="1"/>
    </font>
    <font>
      <sz val="14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8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34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4" fontId="3" fillId="34" borderId="13" xfId="0" applyNumberFormat="1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3" fillId="35" borderId="2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14" fontId="3" fillId="34" borderId="16" xfId="0" applyNumberFormat="1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" fillId="35" borderId="26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2" fontId="5" fillId="36" borderId="33" xfId="0" applyNumberFormat="1" applyFont="1" applyFill="1" applyBorder="1" applyAlignment="1">
      <alignment horizontal="center"/>
    </xf>
    <xf numFmtId="2" fontId="5" fillId="36" borderId="23" xfId="0" applyNumberFormat="1" applyFont="1" applyFill="1" applyBorder="1" applyAlignment="1">
      <alignment horizontal="center"/>
    </xf>
    <xf numFmtId="2" fontId="5" fillId="36" borderId="35" xfId="0" applyNumberFormat="1" applyFont="1" applyFill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35" borderId="42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1" fillId="37" borderId="48" xfId="0" applyFont="1" applyFill="1" applyBorder="1" applyAlignment="1">
      <alignment horizontal="center"/>
    </xf>
    <xf numFmtId="0" fontId="1" fillId="37" borderId="49" xfId="0" applyFont="1" applyFill="1" applyBorder="1" applyAlignment="1">
      <alignment horizontal="center"/>
    </xf>
    <xf numFmtId="0" fontId="1" fillId="37" borderId="50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0" borderId="53" xfId="0" applyFont="1" applyBorder="1" applyAlignment="1">
      <alignment/>
    </xf>
    <xf numFmtId="0" fontId="0" fillId="35" borderId="54" xfId="0" applyFill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2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0"/>
  <sheetViews>
    <sheetView tabSelected="1" zoomScalePageLayoutView="0" workbookViewId="0" topLeftCell="A1">
      <selection activeCell="A1" sqref="A1:V1"/>
    </sheetView>
  </sheetViews>
  <sheetFormatPr defaultColWidth="9.00390625" defaultRowHeight="12.75"/>
  <cols>
    <col min="1" max="1" width="22.375" style="23" customWidth="1"/>
    <col min="2" max="2" width="20.625" style="23" customWidth="1"/>
    <col min="3" max="9" width="3.75390625" style="23" customWidth="1"/>
    <col min="10" max="10" width="8.00390625" style="23" customWidth="1"/>
    <col min="11" max="11" width="3.875" style="23" bestFit="1" customWidth="1"/>
    <col min="12" max="17" width="3.875" style="23" customWidth="1"/>
    <col min="18" max="18" width="6.875" style="23" customWidth="1"/>
    <col min="19" max="19" width="9.00390625" style="23" customWidth="1"/>
    <col min="20" max="20" width="12.00390625" style="23" customWidth="1"/>
    <col min="21" max="21" width="13.875" style="23" customWidth="1"/>
    <col min="22" max="22" width="8.00390625" style="23" customWidth="1"/>
    <col min="24" max="24" width="11.375" style="0" hidden="1" customWidth="1"/>
    <col min="25" max="25" width="0" style="0" hidden="1" customWidth="1"/>
  </cols>
  <sheetData>
    <row r="1" spans="1:22" s="1" customFormat="1" ht="27" thickBo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</row>
    <row r="2" spans="1:22" s="5" customFormat="1" ht="13.5" customHeight="1">
      <c r="A2" s="2" t="s">
        <v>1</v>
      </c>
      <c r="B2" s="3" t="s">
        <v>76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93" t="s">
        <v>56</v>
      </c>
      <c r="V2" s="94"/>
    </row>
    <row r="3" spans="1:22" s="5" customFormat="1" ht="13.5" customHeight="1">
      <c r="A3" s="6" t="s">
        <v>2</v>
      </c>
      <c r="B3" s="7" t="s">
        <v>26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s="5" customFormat="1" ht="13.5" customHeight="1">
      <c r="A4" s="10" t="s">
        <v>3</v>
      </c>
      <c r="B4" s="11" t="s">
        <v>72</v>
      </c>
      <c r="C4" s="39"/>
      <c r="D4" s="39"/>
      <c r="E4" s="39"/>
      <c r="F4" s="39"/>
      <c r="G4" s="39"/>
      <c r="H4" s="39"/>
      <c r="I4" s="3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s="5" customFormat="1" ht="13.5" customHeight="1">
      <c r="A5" s="6" t="s">
        <v>4</v>
      </c>
      <c r="B5" s="7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5" customFormat="1" ht="13.5" customHeight="1">
      <c r="A6" s="10" t="s">
        <v>5</v>
      </c>
      <c r="B6" s="14">
        <v>41</v>
      </c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s="5" customFormat="1" ht="13.5" customHeight="1">
      <c r="A7" s="6" t="s">
        <v>6</v>
      </c>
      <c r="B7" s="15"/>
      <c r="C7" s="41"/>
      <c r="D7" s="41"/>
      <c r="E7" s="41"/>
      <c r="F7" s="41"/>
      <c r="G7" s="41"/>
      <c r="H7" s="41"/>
      <c r="I7" s="4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</row>
    <row r="8" spans="1:22" s="5" customFormat="1" ht="13.5" customHeight="1">
      <c r="A8" s="10" t="s">
        <v>7</v>
      </c>
      <c r="B8" s="14" t="s">
        <v>62</v>
      </c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1:22" s="5" customFormat="1" ht="13.5" customHeight="1">
      <c r="A9" s="6" t="s">
        <v>8</v>
      </c>
      <c r="B9" s="15">
        <v>0</v>
      </c>
      <c r="C9" s="41"/>
      <c r="D9" s="41"/>
      <c r="E9" s="41"/>
      <c r="F9" s="41"/>
      <c r="G9" s="41"/>
      <c r="H9" s="41"/>
      <c r="I9" s="4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22" s="5" customFormat="1" ht="13.5" customHeight="1">
      <c r="A10" s="10" t="s">
        <v>9</v>
      </c>
      <c r="B10" s="14">
        <v>0</v>
      </c>
      <c r="C10" s="40"/>
      <c r="D10" s="40"/>
      <c r="E10" s="40"/>
      <c r="F10" s="40"/>
      <c r="G10" s="40"/>
      <c r="H10" s="40"/>
      <c r="I10" s="4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s="5" customFormat="1" ht="13.5" customHeight="1">
      <c r="A11" s="6" t="s">
        <v>10</v>
      </c>
      <c r="B11" s="38" t="s">
        <v>73</v>
      </c>
      <c r="C11" s="40"/>
      <c r="D11" s="40"/>
      <c r="E11" s="40"/>
      <c r="F11" s="40"/>
      <c r="G11" s="40"/>
      <c r="H11" s="40"/>
      <c r="I11" s="4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1:22" s="5" customFormat="1" ht="13.5" customHeight="1" thickBot="1">
      <c r="A12" s="16" t="s">
        <v>11</v>
      </c>
      <c r="B12" s="37" t="s">
        <v>51</v>
      </c>
      <c r="C12" s="45"/>
      <c r="D12" s="45"/>
      <c r="E12" s="45"/>
      <c r="F12" s="45"/>
      <c r="G12" s="45"/>
      <c r="H12" s="45"/>
      <c r="I12" s="45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7"/>
      <c r="V12" s="19"/>
    </row>
    <row r="13" spans="1:22" s="21" customFormat="1" ht="12.75" customHeight="1">
      <c r="A13" s="43" t="s">
        <v>13</v>
      </c>
      <c r="B13" s="20" t="s">
        <v>14</v>
      </c>
      <c r="C13" s="86" t="s">
        <v>57</v>
      </c>
      <c r="D13" s="87"/>
      <c r="E13" s="87"/>
      <c r="F13" s="87"/>
      <c r="G13" s="87"/>
      <c r="H13" s="87"/>
      <c r="I13" s="87"/>
      <c r="J13" s="84" t="s">
        <v>37</v>
      </c>
      <c r="K13" s="86" t="s">
        <v>58</v>
      </c>
      <c r="L13" s="87"/>
      <c r="M13" s="87"/>
      <c r="N13" s="87"/>
      <c r="O13" s="87"/>
      <c r="P13" s="87"/>
      <c r="Q13" s="87"/>
      <c r="R13" s="87"/>
      <c r="S13" s="87"/>
      <c r="T13" s="84"/>
      <c r="U13" s="88" t="s">
        <v>15</v>
      </c>
      <c r="V13" s="89"/>
    </row>
    <row r="14" spans="1:25" s="21" customFormat="1" ht="15.75" thickBot="1">
      <c r="A14" s="44"/>
      <c r="B14" s="111"/>
      <c r="C14" s="57">
        <v>10</v>
      </c>
      <c r="D14" s="58">
        <v>9</v>
      </c>
      <c r="E14" s="58">
        <v>8</v>
      </c>
      <c r="F14" s="58">
        <v>7</v>
      </c>
      <c r="G14" s="58">
        <v>6</v>
      </c>
      <c r="H14" s="58">
        <v>5</v>
      </c>
      <c r="I14" s="58">
        <v>0</v>
      </c>
      <c r="J14" s="85"/>
      <c r="K14" s="59">
        <v>10</v>
      </c>
      <c r="L14" s="60">
        <v>9</v>
      </c>
      <c r="M14" s="60">
        <v>8</v>
      </c>
      <c r="N14" s="60">
        <v>7</v>
      </c>
      <c r="O14" s="60">
        <v>6</v>
      </c>
      <c r="P14" s="60">
        <v>5</v>
      </c>
      <c r="Q14" s="60">
        <v>0</v>
      </c>
      <c r="R14" s="60" t="s">
        <v>16</v>
      </c>
      <c r="S14" s="60" t="s">
        <v>17</v>
      </c>
      <c r="T14" s="61" t="s">
        <v>18</v>
      </c>
      <c r="U14" s="62" t="s">
        <v>19</v>
      </c>
      <c r="V14" s="63" t="s">
        <v>20</v>
      </c>
      <c r="X14" s="21" t="s">
        <v>60</v>
      </c>
      <c r="Y14" s="21" t="s">
        <v>59</v>
      </c>
    </row>
    <row r="15" spans="1:25" ht="14.25">
      <c r="A15" s="69" t="s">
        <v>12</v>
      </c>
      <c r="B15" s="110" t="s">
        <v>21</v>
      </c>
      <c r="C15" s="72">
        <v>11</v>
      </c>
      <c r="D15" s="64">
        <v>4</v>
      </c>
      <c r="E15" s="64"/>
      <c r="F15" s="64"/>
      <c r="G15" s="64"/>
      <c r="H15" s="64"/>
      <c r="I15" s="64"/>
      <c r="J15" s="67">
        <f aca="true" t="shared" si="0" ref="J15:J30">(C15*10)+(D15*9)+(E15*8)+(F15*7)+(G15*6)+(H15*5)</f>
        <v>146</v>
      </c>
      <c r="K15" s="73">
        <v>5</v>
      </c>
      <c r="L15" s="65">
        <v>5</v>
      </c>
      <c r="M15" s="65">
        <v>7</v>
      </c>
      <c r="N15" s="65">
        <v>2</v>
      </c>
      <c r="O15" s="65"/>
      <c r="P15" s="65"/>
      <c r="Q15" s="65"/>
      <c r="R15" s="66">
        <f aca="true" t="shared" si="1" ref="R15:R36">K15*10+L15*9+M15*8+N15*7+O15*6+P15*5</f>
        <v>165</v>
      </c>
      <c r="S15" s="74">
        <v>31.73</v>
      </c>
      <c r="T15" s="77">
        <f aca="true" t="shared" si="2" ref="T15:T55">IF((R15-S15)&gt;0,R15-S15,0)</f>
        <v>133.27</v>
      </c>
      <c r="U15" s="80">
        <f aca="true" t="shared" si="3" ref="U15:U55">J15+T15</f>
        <v>279.27</v>
      </c>
      <c r="V15" s="67">
        <f>(RANK(U15,$U$15:$U$55))</f>
        <v>1</v>
      </c>
      <c r="X15">
        <f aca="true" t="shared" si="4" ref="X15:X55">SUM(C15:I15)</f>
        <v>15</v>
      </c>
      <c r="Y15">
        <f aca="true" t="shared" si="5" ref="Y15:Y55">SUM(K15:Q15)</f>
        <v>19</v>
      </c>
    </row>
    <row r="16" spans="1:25" ht="14.25">
      <c r="A16" s="70" t="s">
        <v>28</v>
      </c>
      <c r="B16" s="70" t="s">
        <v>29</v>
      </c>
      <c r="C16" s="46">
        <v>11</v>
      </c>
      <c r="D16" s="42">
        <v>3</v>
      </c>
      <c r="E16" s="42">
        <v>1</v>
      </c>
      <c r="F16" s="42"/>
      <c r="G16" s="42"/>
      <c r="H16" s="42"/>
      <c r="I16" s="42"/>
      <c r="J16" s="47">
        <f t="shared" si="0"/>
        <v>145</v>
      </c>
      <c r="K16" s="50">
        <v>4</v>
      </c>
      <c r="L16" s="22">
        <v>7</v>
      </c>
      <c r="M16" s="22">
        <v>4</v>
      </c>
      <c r="N16" s="22">
        <v>4</v>
      </c>
      <c r="O16" s="22"/>
      <c r="P16" s="22"/>
      <c r="Q16" s="22"/>
      <c r="R16" s="36">
        <f t="shared" si="1"/>
        <v>163</v>
      </c>
      <c r="S16" s="75">
        <v>32.2</v>
      </c>
      <c r="T16" s="78">
        <f t="shared" si="2"/>
        <v>130.8</v>
      </c>
      <c r="U16" s="81">
        <f t="shared" si="3"/>
        <v>275.8</v>
      </c>
      <c r="V16" s="47">
        <f>(RANK(U16,$U$15:$U$55))</f>
        <v>2</v>
      </c>
      <c r="X16">
        <f t="shared" si="4"/>
        <v>15</v>
      </c>
      <c r="Y16">
        <f t="shared" si="5"/>
        <v>19</v>
      </c>
    </row>
    <row r="17" spans="1:25" ht="14.25">
      <c r="A17" s="70" t="s">
        <v>63</v>
      </c>
      <c r="B17" s="70" t="s">
        <v>29</v>
      </c>
      <c r="C17" s="46">
        <v>11</v>
      </c>
      <c r="D17" s="42">
        <v>3</v>
      </c>
      <c r="E17" s="42">
        <v>1</v>
      </c>
      <c r="F17" s="42"/>
      <c r="G17" s="42"/>
      <c r="H17" s="42"/>
      <c r="I17" s="42"/>
      <c r="J17" s="47">
        <f t="shared" si="0"/>
        <v>145</v>
      </c>
      <c r="K17" s="50">
        <v>9</v>
      </c>
      <c r="L17" s="22">
        <v>8</v>
      </c>
      <c r="M17" s="22">
        <v>1</v>
      </c>
      <c r="N17" s="22"/>
      <c r="O17" s="22"/>
      <c r="P17" s="22"/>
      <c r="Q17" s="22">
        <v>1</v>
      </c>
      <c r="R17" s="36">
        <f t="shared" si="1"/>
        <v>170</v>
      </c>
      <c r="S17" s="75">
        <v>39.25</v>
      </c>
      <c r="T17" s="78">
        <f t="shared" si="2"/>
        <v>130.75</v>
      </c>
      <c r="U17" s="81">
        <f t="shared" si="3"/>
        <v>275.75</v>
      </c>
      <c r="V17" s="47">
        <f>(RANK(U17,$U$15:$U$55))</f>
        <v>3</v>
      </c>
      <c r="X17">
        <f t="shared" si="4"/>
        <v>15</v>
      </c>
      <c r="Y17">
        <f t="shared" si="5"/>
        <v>19</v>
      </c>
    </row>
    <row r="18" spans="1:25" ht="14.25">
      <c r="A18" s="70" t="s">
        <v>61</v>
      </c>
      <c r="B18" s="70" t="s">
        <v>27</v>
      </c>
      <c r="C18" s="46">
        <v>13</v>
      </c>
      <c r="D18" s="42">
        <v>2</v>
      </c>
      <c r="E18" s="42"/>
      <c r="F18" s="42"/>
      <c r="G18" s="42"/>
      <c r="H18" s="42"/>
      <c r="I18" s="42"/>
      <c r="J18" s="47">
        <f t="shared" si="0"/>
        <v>148</v>
      </c>
      <c r="K18" s="50">
        <v>2</v>
      </c>
      <c r="L18" s="22">
        <v>10</v>
      </c>
      <c r="M18" s="22">
        <v>5</v>
      </c>
      <c r="N18" s="22">
        <v>1</v>
      </c>
      <c r="O18" s="22">
        <v>1</v>
      </c>
      <c r="P18" s="22"/>
      <c r="Q18" s="22"/>
      <c r="R18" s="36">
        <f t="shared" si="1"/>
        <v>163</v>
      </c>
      <c r="S18" s="75">
        <v>36.91</v>
      </c>
      <c r="T18" s="78">
        <f t="shared" si="2"/>
        <v>126.09</v>
      </c>
      <c r="U18" s="81">
        <f t="shared" si="3"/>
        <v>274.09000000000003</v>
      </c>
      <c r="V18" s="47">
        <f>(RANK(U18,$U$15:$U$55))</f>
        <v>4</v>
      </c>
      <c r="X18">
        <f t="shared" si="4"/>
        <v>15</v>
      </c>
      <c r="Y18">
        <f t="shared" si="5"/>
        <v>19</v>
      </c>
    </row>
    <row r="19" spans="1:25" ht="14.25">
      <c r="A19" s="70" t="s">
        <v>30</v>
      </c>
      <c r="B19" s="70" t="s">
        <v>29</v>
      </c>
      <c r="C19" s="46">
        <v>10</v>
      </c>
      <c r="D19" s="42">
        <v>5</v>
      </c>
      <c r="E19" s="42"/>
      <c r="F19" s="42"/>
      <c r="G19" s="42"/>
      <c r="H19" s="42"/>
      <c r="I19" s="42"/>
      <c r="J19" s="47">
        <f t="shared" si="0"/>
        <v>145</v>
      </c>
      <c r="K19" s="50">
        <v>4</v>
      </c>
      <c r="L19" s="22">
        <v>5</v>
      </c>
      <c r="M19" s="22">
        <v>9</v>
      </c>
      <c r="N19" s="22">
        <v>1</v>
      </c>
      <c r="O19" s="22"/>
      <c r="P19" s="22"/>
      <c r="Q19" s="22"/>
      <c r="R19" s="36">
        <f t="shared" si="1"/>
        <v>164</v>
      </c>
      <c r="S19" s="75">
        <v>35.3</v>
      </c>
      <c r="T19" s="78">
        <f t="shared" si="2"/>
        <v>128.7</v>
      </c>
      <c r="U19" s="81">
        <f t="shared" si="3"/>
        <v>273.7</v>
      </c>
      <c r="V19" s="47">
        <f>(RANK(U19,$U$15:$U$55))</f>
        <v>5</v>
      </c>
      <c r="X19">
        <f t="shared" si="4"/>
        <v>15</v>
      </c>
      <c r="Y19">
        <f t="shared" si="5"/>
        <v>19</v>
      </c>
    </row>
    <row r="20" spans="1:25" ht="14.25">
      <c r="A20" s="70" t="s">
        <v>53</v>
      </c>
      <c r="B20" s="70" t="s">
        <v>21</v>
      </c>
      <c r="C20" s="46">
        <v>11</v>
      </c>
      <c r="D20" s="42">
        <v>4</v>
      </c>
      <c r="E20" s="42"/>
      <c r="F20" s="42"/>
      <c r="G20" s="42"/>
      <c r="H20" s="42"/>
      <c r="I20" s="42"/>
      <c r="J20" s="47">
        <f t="shared" si="0"/>
        <v>146</v>
      </c>
      <c r="K20" s="50">
        <v>8</v>
      </c>
      <c r="L20" s="22">
        <v>8</v>
      </c>
      <c r="M20" s="22">
        <v>1</v>
      </c>
      <c r="N20" s="22">
        <v>1</v>
      </c>
      <c r="O20" s="22"/>
      <c r="P20" s="22"/>
      <c r="Q20" s="22"/>
      <c r="R20" s="36">
        <f t="shared" si="1"/>
        <v>167</v>
      </c>
      <c r="S20" s="75">
        <v>39.53</v>
      </c>
      <c r="T20" s="78">
        <f t="shared" si="2"/>
        <v>127.47</v>
      </c>
      <c r="U20" s="81">
        <f t="shared" si="3"/>
        <v>273.47</v>
      </c>
      <c r="V20" s="47">
        <f>(RANK(U20,$U$15:$U$55))</f>
        <v>6</v>
      </c>
      <c r="X20">
        <f t="shared" si="4"/>
        <v>15</v>
      </c>
      <c r="Y20">
        <f t="shared" si="5"/>
        <v>18</v>
      </c>
    </row>
    <row r="21" spans="1:25" ht="14.25">
      <c r="A21" s="70" t="s">
        <v>50</v>
      </c>
      <c r="B21" s="70" t="s">
        <v>21</v>
      </c>
      <c r="C21" s="46">
        <v>11</v>
      </c>
      <c r="D21" s="42">
        <v>4</v>
      </c>
      <c r="E21" s="42"/>
      <c r="F21" s="42"/>
      <c r="G21" s="42"/>
      <c r="H21" s="42"/>
      <c r="I21" s="42"/>
      <c r="J21" s="47">
        <f t="shared" si="0"/>
        <v>146</v>
      </c>
      <c r="K21" s="50">
        <v>2</v>
      </c>
      <c r="L21" s="22">
        <v>12</v>
      </c>
      <c r="M21" s="22">
        <v>5</v>
      </c>
      <c r="N21" s="22"/>
      <c r="O21" s="22"/>
      <c r="P21" s="22"/>
      <c r="Q21" s="22"/>
      <c r="R21" s="36">
        <f t="shared" si="1"/>
        <v>168</v>
      </c>
      <c r="S21" s="75">
        <v>44.04</v>
      </c>
      <c r="T21" s="78">
        <f t="shared" si="2"/>
        <v>123.96000000000001</v>
      </c>
      <c r="U21" s="81">
        <f t="shared" si="3"/>
        <v>269.96000000000004</v>
      </c>
      <c r="V21" s="47">
        <f>(RANK(U21,$U$15:$U$55))</f>
        <v>7</v>
      </c>
      <c r="X21">
        <f t="shared" si="4"/>
        <v>15</v>
      </c>
      <c r="Y21">
        <f t="shared" si="5"/>
        <v>19</v>
      </c>
    </row>
    <row r="22" spans="1:25" ht="14.25">
      <c r="A22" s="70" t="s">
        <v>82</v>
      </c>
      <c r="B22" s="70" t="s">
        <v>83</v>
      </c>
      <c r="C22" s="46">
        <v>4</v>
      </c>
      <c r="D22" s="42">
        <v>5</v>
      </c>
      <c r="E22" s="42">
        <v>4</v>
      </c>
      <c r="F22" s="42">
        <v>1</v>
      </c>
      <c r="G22" s="42"/>
      <c r="H22" s="42"/>
      <c r="I22" s="42"/>
      <c r="J22" s="47">
        <f t="shared" si="0"/>
        <v>124</v>
      </c>
      <c r="K22" s="50">
        <v>6</v>
      </c>
      <c r="L22" s="22">
        <v>7</v>
      </c>
      <c r="M22" s="22">
        <v>3</v>
      </c>
      <c r="N22" s="22">
        <v>2</v>
      </c>
      <c r="O22" s="22">
        <v>1</v>
      </c>
      <c r="P22" s="22"/>
      <c r="Q22" s="22"/>
      <c r="R22" s="36">
        <f t="shared" si="1"/>
        <v>167</v>
      </c>
      <c r="S22" s="75">
        <v>26.14</v>
      </c>
      <c r="T22" s="78">
        <f t="shared" si="2"/>
        <v>140.86</v>
      </c>
      <c r="U22" s="81">
        <f t="shared" si="3"/>
        <v>264.86</v>
      </c>
      <c r="V22" s="47">
        <f>(RANK(U22,$U$15:$U$55))</f>
        <v>8</v>
      </c>
      <c r="X22">
        <f t="shared" si="4"/>
        <v>14</v>
      </c>
      <c r="Y22">
        <f t="shared" si="5"/>
        <v>19</v>
      </c>
    </row>
    <row r="23" spans="1:25" ht="14.25">
      <c r="A23" s="70" t="s">
        <v>81</v>
      </c>
      <c r="B23" s="70" t="s">
        <v>21</v>
      </c>
      <c r="C23" s="46">
        <v>13</v>
      </c>
      <c r="D23" s="42">
        <v>2</v>
      </c>
      <c r="E23" s="42"/>
      <c r="F23" s="42"/>
      <c r="G23" s="42"/>
      <c r="H23" s="42"/>
      <c r="I23" s="42"/>
      <c r="J23" s="47">
        <f t="shared" si="0"/>
        <v>148</v>
      </c>
      <c r="K23" s="50">
        <v>1</v>
      </c>
      <c r="L23" s="22">
        <v>7</v>
      </c>
      <c r="M23" s="22">
        <v>8</v>
      </c>
      <c r="N23" s="22">
        <v>2</v>
      </c>
      <c r="O23" s="22">
        <v>1</v>
      </c>
      <c r="P23" s="22"/>
      <c r="Q23" s="22"/>
      <c r="R23" s="36">
        <f t="shared" si="1"/>
        <v>157</v>
      </c>
      <c r="S23" s="75">
        <v>41.58</v>
      </c>
      <c r="T23" s="78">
        <f t="shared" si="2"/>
        <v>115.42</v>
      </c>
      <c r="U23" s="81">
        <f t="shared" si="3"/>
        <v>263.42</v>
      </c>
      <c r="V23" s="47">
        <f>(RANK(U23,$U$15:$U$55))</f>
        <v>9</v>
      </c>
      <c r="X23">
        <f t="shared" si="4"/>
        <v>15</v>
      </c>
      <c r="Y23">
        <f t="shared" si="5"/>
        <v>19</v>
      </c>
    </row>
    <row r="24" spans="1:25" ht="14.25">
      <c r="A24" s="70" t="s">
        <v>93</v>
      </c>
      <c r="B24" s="70" t="s">
        <v>80</v>
      </c>
      <c r="C24" s="46">
        <v>12</v>
      </c>
      <c r="D24" s="42">
        <v>3</v>
      </c>
      <c r="E24" s="42"/>
      <c r="F24" s="42"/>
      <c r="G24" s="42"/>
      <c r="H24" s="42"/>
      <c r="I24" s="42"/>
      <c r="J24" s="47">
        <f t="shared" si="0"/>
        <v>147</v>
      </c>
      <c r="K24" s="50">
        <v>4</v>
      </c>
      <c r="L24" s="22">
        <v>6</v>
      </c>
      <c r="M24" s="22">
        <v>7</v>
      </c>
      <c r="N24" s="22">
        <v>1</v>
      </c>
      <c r="O24" s="22">
        <v>1</v>
      </c>
      <c r="P24" s="22"/>
      <c r="Q24" s="22"/>
      <c r="R24" s="36">
        <f t="shared" si="1"/>
        <v>163</v>
      </c>
      <c r="S24" s="75">
        <v>49.41</v>
      </c>
      <c r="T24" s="78">
        <f t="shared" si="2"/>
        <v>113.59</v>
      </c>
      <c r="U24" s="81">
        <f t="shared" si="3"/>
        <v>260.59000000000003</v>
      </c>
      <c r="V24" s="47">
        <f>(RANK(U24,$U$15:$U$55))</f>
        <v>10</v>
      </c>
      <c r="X24">
        <f t="shared" si="4"/>
        <v>15</v>
      </c>
      <c r="Y24">
        <f t="shared" si="5"/>
        <v>19</v>
      </c>
    </row>
    <row r="25" spans="1:25" ht="14.25" customHeight="1">
      <c r="A25" s="70" t="s">
        <v>92</v>
      </c>
      <c r="B25" s="70" t="s">
        <v>27</v>
      </c>
      <c r="C25" s="46">
        <v>3</v>
      </c>
      <c r="D25" s="42">
        <v>7</v>
      </c>
      <c r="E25" s="42">
        <v>4</v>
      </c>
      <c r="F25" s="42"/>
      <c r="G25" s="42">
        <v>1</v>
      </c>
      <c r="H25" s="42"/>
      <c r="I25" s="42"/>
      <c r="J25" s="47">
        <f t="shared" si="0"/>
        <v>131</v>
      </c>
      <c r="K25" s="50">
        <v>3</v>
      </c>
      <c r="L25" s="22">
        <v>8</v>
      </c>
      <c r="M25" s="22">
        <v>5</v>
      </c>
      <c r="N25" s="22">
        <v>2</v>
      </c>
      <c r="O25" s="22">
        <v>1</v>
      </c>
      <c r="P25" s="22"/>
      <c r="Q25" s="22"/>
      <c r="R25" s="36">
        <f t="shared" si="1"/>
        <v>162</v>
      </c>
      <c r="S25" s="75">
        <v>33.14</v>
      </c>
      <c r="T25" s="78">
        <f t="shared" si="2"/>
        <v>128.86</v>
      </c>
      <c r="U25" s="81">
        <f t="shared" si="3"/>
        <v>259.86</v>
      </c>
      <c r="V25" s="47">
        <f>(RANK(U25,$U$15:$U$55))</f>
        <v>11</v>
      </c>
      <c r="X25">
        <f t="shared" si="4"/>
        <v>15</v>
      </c>
      <c r="Y25">
        <f t="shared" si="5"/>
        <v>19</v>
      </c>
    </row>
    <row r="26" spans="1:25" ht="14.25" customHeight="1">
      <c r="A26" s="70" t="s">
        <v>35</v>
      </c>
      <c r="B26" s="70" t="s">
        <v>21</v>
      </c>
      <c r="C26" s="46">
        <v>4</v>
      </c>
      <c r="D26" s="42">
        <v>8</v>
      </c>
      <c r="E26" s="42">
        <v>3</v>
      </c>
      <c r="F26" s="42"/>
      <c r="G26" s="42"/>
      <c r="H26" s="42"/>
      <c r="I26" s="42"/>
      <c r="J26" s="47">
        <f t="shared" si="0"/>
        <v>136</v>
      </c>
      <c r="K26" s="50">
        <v>6</v>
      </c>
      <c r="L26" s="22">
        <v>8</v>
      </c>
      <c r="M26" s="22">
        <v>3</v>
      </c>
      <c r="N26" s="22">
        <v>2</v>
      </c>
      <c r="O26" s="22"/>
      <c r="P26" s="22"/>
      <c r="Q26" s="22"/>
      <c r="R26" s="36">
        <f t="shared" si="1"/>
        <v>170</v>
      </c>
      <c r="S26" s="75">
        <v>46.64</v>
      </c>
      <c r="T26" s="78">
        <f t="shared" si="2"/>
        <v>123.36</v>
      </c>
      <c r="U26" s="81">
        <f t="shared" si="3"/>
        <v>259.36</v>
      </c>
      <c r="V26" s="47">
        <f>(RANK(U26,$U$15:$U$55))</f>
        <v>12</v>
      </c>
      <c r="X26">
        <f t="shared" si="4"/>
        <v>15</v>
      </c>
      <c r="Y26">
        <f t="shared" si="5"/>
        <v>19</v>
      </c>
    </row>
    <row r="27" spans="1:25" ht="14.25">
      <c r="A27" s="70" t="s">
        <v>85</v>
      </c>
      <c r="B27" s="70" t="s">
        <v>31</v>
      </c>
      <c r="C27" s="46">
        <v>9</v>
      </c>
      <c r="D27" s="42">
        <v>5</v>
      </c>
      <c r="E27" s="42">
        <v>1</v>
      </c>
      <c r="F27" s="42"/>
      <c r="G27" s="42"/>
      <c r="H27" s="42"/>
      <c r="I27" s="42"/>
      <c r="J27" s="47">
        <f t="shared" si="0"/>
        <v>143</v>
      </c>
      <c r="K27" s="50">
        <v>4</v>
      </c>
      <c r="L27" s="22">
        <v>8</v>
      </c>
      <c r="M27" s="22">
        <v>4</v>
      </c>
      <c r="N27" s="22">
        <v>3</v>
      </c>
      <c r="O27" s="22"/>
      <c r="P27" s="22"/>
      <c r="Q27" s="22"/>
      <c r="R27" s="36">
        <f t="shared" si="1"/>
        <v>165</v>
      </c>
      <c r="S27" s="75">
        <v>51.59</v>
      </c>
      <c r="T27" s="78">
        <f t="shared" si="2"/>
        <v>113.41</v>
      </c>
      <c r="U27" s="81">
        <f t="shared" si="3"/>
        <v>256.40999999999997</v>
      </c>
      <c r="V27" s="47">
        <f>(RANK(U27,$U$15:$U$55))</f>
        <v>13</v>
      </c>
      <c r="X27">
        <f t="shared" si="4"/>
        <v>15</v>
      </c>
      <c r="Y27">
        <f t="shared" si="5"/>
        <v>19</v>
      </c>
    </row>
    <row r="28" spans="1:25" ht="14.25">
      <c r="A28" s="70" t="s">
        <v>52</v>
      </c>
      <c r="B28" s="70" t="s">
        <v>27</v>
      </c>
      <c r="C28" s="46">
        <v>4</v>
      </c>
      <c r="D28" s="42">
        <v>8</v>
      </c>
      <c r="E28" s="42">
        <v>3</v>
      </c>
      <c r="F28" s="42"/>
      <c r="G28" s="42"/>
      <c r="H28" s="42"/>
      <c r="I28" s="42"/>
      <c r="J28" s="47">
        <f t="shared" si="0"/>
        <v>136</v>
      </c>
      <c r="K28" s="50">
        <v>3</v>
      </c>
      <c r="L28" s="22">
        <v>6</v>
      </c>
      <c r="M28" s="22">
        <v>2</v>
      </c>
      <c r="N28" s="22">
        <v>8</v>
      </c>
      <c r="O28" s="22"/>
      <c r="P28" s="22"/>
      <c r="Q28" s="22"/>
      <c r="R28" s="36">
        <f t="shared" si="1"/>
        <v>156</v>
      </c>
      <c r="S28" s="75">
        <v>37.21</v>
      </c>
      <c r="T28" s="78">
        <f t="shared" si="2"/>
        <v>118.78999999999999</v>
      </c>
      <c r="U28" s="81">
        <f t="shared" si="3"/>
        <v>254.79</v>
      </c>
      <c r="V28" s="47">
        <f>(RANK(U28,$U$15:$U$55))</f>
        <v>14</v>
      </c>
      <c r="X28">
        <f t="shared" si="4"/>
        <v>15</v>
      </c>
      <c r="Y28">
        <f t="shared" si="5"/>
        <v>19</v>
      </c>
    </row>
    <row r="29" spans="1:25" ht="14.25">
      <c r="A29" s="70" t="s">
        <v>66</v>
      </c>
      <c r="B29" s="70" t="s">
        <v>29</v>
      </c>
      <c r="C29" s="46">
        <v>9</v>
      </c>
      <c r="D29" s="42">
        <v>4</v>
      </c>
      <c r="E29" s="42">
        <v>2</v>
      </c>
      <c r="F29" s="42"/>
      <c r="G29" s="42"/>
      <c r="H29" s="42"/>
      <c r="I29" s="42"/>
      <c r="J29" s="47">
        <f t="shared" si="0"/>
        <v>142</v>
      </c>
      <c r="K29" s="50">
        <v>6</v>
      </c>
      <c r="L29" s="22">
        <v>7</v>
      </c>
      <c r="M29" s="22">
        <v>4</v>
      </c>
      <c r="N29" s="22">
        <v>1</v>
      </c>
      <c r="O29" s="22"/>
      <c r="P29" s="22"/>
      <c r="Q29" s="22"/>
      <c r="R29" s="36">
        <f t="shared" si="1"/>
        <v>162</v>
      </c>
      <c r="S29" s="75">
        <v>49.76</v>
      </c>
      <c r="T29" s="78">
        <f t="shared" si="2"/>
        <v>112.24000000000001</v>
      </c>
      <c r="U29" s="81">
        <f t="shared" si="3"/>
        <v>254.24</v>
      </c>
      <c r="V29" s="47">
        <f>(RANK(U29,$U$15:$U$55))</f>
        <v>15</v>
      </c>
      <c r="X29">
        <f t="shared" si="4"/>
        <v>15</v>
      </c>
      <c r="Y29">
        <f t="shared" si="5"/>
        <v>18</v>
      </c>
    </row>
    <row r="30" spans="1:25" ht="14.25">
      <c r="A30" s="70" t="s">
        <v>71</v>
      </c>
      <c r="B30" s="70" t="s">
        <v>70</v>
      </c>
      <c r="C30" s="46">
        <v>9</v>
      </c>
      <c r="D30" s="42">
        <v>5</v>
      </c>
      <c r="E30" s="42">
        <v>1</v>
      </c>
      <c r="F30" s="42"/>
      <c r="G30" s="42"/>
      <c r="H30" s="42"/>
      <c r="I30" s="42"/>
      <c r="J30" s="47">
        <f t="shared" si="0"/>
        <v>143</v>
      </c>
      <c r="K30" s="50">
        <v>8</v>
      </c>
      <c r="L30" s="22">
        <v>4</v>
      </c>
      <c r="M30" s="22">
        <v>1</v>
      </c>
      <c r="N30" s="22">
        <v>3</v>
      </c>
      <c r="O30" s="22">
        <v>2</v>
      </c>
      <c r="P30" s="22"/>
      <c r="Q30" s="22"/>
      <c r="R30" s="36">
        <f t="shared" si="1"/>
        <v>157</v>
      </c>
      <c r="S30" s="75">
        <v>51.58</v>
      </c>
      <c r="T30" s="78">
        <f t="shared" si="2"/>
        <v>105.42</v>
      </c>
      <c r="U30" s="81">
        <f t="shared" si="3"/>
        <v>248.42000000000002</v>
      </c>
      <c r="V30" s="47">
        <f>(RANK(U30,$U$15:$U$55))</f>
        <v>16</v>
      </c>
      <c r="X30">
        <f t="shared" si="4"/>
        <v>15</v>
      </c>
      <c r="Y30">
        <f t="shared" si="5"/>
        <v>18</v>
      </c>
    </row>
    <row r="31" spans="1:25" ht="14.25">
      <c r="A31" s="70" t="s">
        <v>68</v>
      </c>
      <c r="B31" s="70" t="s">
        <v>27</v>
      </c>
      <c r="C31" s="46">
        <v>13</v>
      </c>
      <c r="D31" s="42">
        <v>2</v>
      </c>
      <c r="E31" s="42"/>
      <c r="F31" s="42"/>
      <c r="G31" s="42"/>
      <c r="H31" s="42"/>
      <c r="I31" s="42"/>
      <c r="J31" s="112">
        <f>(C31*10)+(D31*9)+(E31*8)+(F31*7)+(G31*6)+(H31*5)+0.01</f>
        <v>148.01</v>
      </c>
      <c r="K31" s="50">
        <v>2</v>
      </c>
      <c r="L31" s="22">
        <v>5</v>
      </c>
      <c r="M31" s="22">
        <v>8</v>
      </c>
      <c r="N31" s="22">
        <v>2</v>
      </c>
      <c r="O31" s="22"/>
      <c r="P31" s="22"/>
      <c r="Q31" s="22">
        <v>1</v>
      </c>
      <c r="R31" s="36">
        <f t="shared" si="1"/>
        <v>143</v>
      </c>
      <c r="S31" s="75">
        <v>49.24</v>
      </c>
      <c r="T31" s="78">
        <f t="shared" si="2"/>
        <v>93.75999999999999</v>
      </c>
      <c r="U31" s="81">
        <f t="shared" si="3"/>
        <v>241.76999999999998</v>
      </c>
      <c r="V31" s="47">
        <f>(RANK(U31,$U$15:$U$55))</f>
        <v>17</v>
      </c>
      <c r="X31">
        <f t="shared" si="4"/>
        <v>15</v>
      </c>
      <c r="Y31">
        <f t="shared" si="5"/>
        <v>18</v>
      </c>
    </row>
    <row r="32" spans="1:25" ht="14.25">
      <c r="A32" s="70" t="s">
        <v>86</v>
      </c>
      <c r="B32" s="70" t="s">
        <v>27</v>
      </c>
      <c r="C32" s="46">
        <v>10</v>
      </c>
      <c r="D32" s="42">
        <v>4</v>
      </c>
      <c r="E32" s="42"/>
      <c r="F32" s="42">
        <v>1</v>
      </c>
      <c r="G32" s="42"/>
      <c r="H32" s="42"/>
      <c r="I32" s="42"/>
      <c r="J32" s="47">
        <f aca="true" t="shared" si="6" ref="J32:J55">(C32*10)+(D32*9)+(E32*8)+(F32*7)+(G32*6)+(H32*5)</f>
        <v>143</v>
      </c>
      <c r="K32" s="50">
        <v>2</v>
      </c>
      <c r="L32" s="22">
        <v>7</v>
      </c>
      <c r="M32" s="22">
        <v>5</v>
      </c>
      <c r="N32" s="22">
        <v>3</v>
      </c>
      <c r="O32" s="22">
        <v>1</v>
      </c>
      <c r="P32" s="22"/>
      <c r="Q32" s="22">
        <v>1</v>
      </c>
      <c r="R32" s="36">
        <f t="shared" si="1"/>
        <v>150</v>
      </c>
      <c r="S32" s="75">
        <v>51.24</v>
      </c>
      <c r="T32" s="78">
        <f t="shared" si="2"/>
        <v>98.75999999999999</v>
      </c>
      <c r="U32" s="81">
        <f t="shared" si="3"/>
        <v>241.76</v>
      </c>
      <c r="V32" s="47">
        <f>(RANK(U32,$U$15:$U$55))</f>
        <v>18</v>
      </c>
      <c r="X32">
        <f t="shared" si="4"/>
        <v>15</v>
      </c>
      <c r="Y32">
        <f t="shared" si="5"/>
        <v>19</v>
      </c>
    </row>
    <row r="33" spans="1:25" ht="14.25">
      <c r="A33" s="70" t="s">
        <v>91</v>
      </c>
      <c r="B33" s="70" t="s">
        <v>31</v>
      </c>
      <c r="C33" s="46">
        <v>8</v>
      </c>
      <c r="D33" s="42">
        <v>5</v>
      </c>
      <c r="E33" s="42">
        <v>2</v>
      </c>
      <c r="F33" s="42"/>
      <c r="G33" s="42"/>
      <c r="H33" s="42"/>
      <c r="I33" s="42"/>
      <c r="J33" s="47">
        <f t="shared" si="6"/>
        <v>141</v>
      </c>
      <c r="K33" s="50"/>
      <c r="L33" s="22">
        <v>4</v>
      </c>
      <c r="M33" s="22">
        <v>9</v>
      </c>
      <c r="N33" s="22">
        <v>3</v>
      </c>
      <c r="O33" s="22">
        <v>1</v>
      </c>
      <c r="P33" s="22"/>
      <c r="Q33" s="22"/>
      <c r="R33" s="36">
        <f t="shared" si="1"/>
        <v>135</v>
      </c>
      <c r="S33" s="75">
        <v>42.35</v>
      </c>
      <c r="T33" s="78">
        <f t="shared" si="2"/>
        <v>92.65</v>
      </c>
      <c r="U33" s="81">
        <f t="shared" si="3"/>
        <v>233.65</v>
      </c>
      <c r="V33" s="47">
        <f>(RANK(U33,$U$15:$U$55))</f>
        <v>19</v>
      </c>
      <c r="X33">
        <f t="shared" si="4"/>
        <v>15</v>
      </c>
      <c r="Y33">
        <f t="shared" si="5"/>
        <v>17</v>
      </c>
    </row>
    <row r="34" spans="1:25" ht="14.25">
      <c r="A34" s="70" t="s">
        <v>67</v>
      </c>
      <c r="B34" s="70" t="s">
        <v>29</v>
      </c>
      <c r="C34" s="46">
        <v>9</v>
      </c>
      <c r="D34" s="42">
        <v>5</v>
      </c>
      <c r="E34" s="42">
        <v>1</v>
      </c>
      <c r="F34" s="42"/>
      <c r="G34" s="42"/>
      <c r="H34" s="42"/>
      <c r="I34" s="42"/>
      <c r="J34" s="47">
        <f t="shared" si="6"/>
        <v>143</v>
      </c>
      <c r="K34" s="50">
        <v>6</v>
      </c>
      <c r="L34" s="22">
        <v>7</v>
      </c>
      <c r="M34" s="22">
        <v>2</v>
      </c>
      <c r="N34" s="22">
        <v>1</v>
      </c>
      <c r="O34" s="22">
        <v>1</v>
      </c>
      <c r="P34" s="22"/>
      <c r="Q34" s="22"/>
      <c r="R34" s="36">
        <f t="shared" si="1"/>
        <v>152</v>
      </c>
      <c r="S34" s="75">
        <v>61.97</v>
      </c>
      <c r="T34" s="78">
        <f t="shared" si="2"/>
        <v>90.03</v>
      </c>
      <c r="U34" s="81">
        <f t="shared" si="3"/>
        <v>233.03</v>
      </c>
      <c r="V34" s="47">
        <f>(RANK(U34,$U$15:$U$55))</f>
        <v>20</v>
      </c>
      <c r="X34">
        <f t="shared" si="4"/>
        <v>15</v>
      </c>
      <c r="Y34">
        <f t="shared" si="5"/>
        <v>17</v>
      </c>
    </row>
    <row r="35" spans="1:25" ht="14.25">
      <c r="A35" s="70" t="s">
        <v>89</v>
      </c>
      <c r="B35" s="70" t="s">
        <v>27</v>
      </c>
      <c r="C35" s="46">
        <v>8</v>
      </c>
      <c r="D35" s="42">
        <v>5</v>
      </c>
      <c r="E35" s="42">
        <v>1</v>
      </c>
      <c r="F35" s="42">
        <v>1</v>
      </c>
      <c r="G35" s="42"/>
      <c r="H35" s="42"/>
      <c r="I35" s="42"/>
      <c r="J35" s="47">
        <f t="shared" si="6"/>
        <v>140</v>
      </c>
      <c r="K35" s="50"/>
      <c r="L35" s="22">
        <v>5</v>
      </c>
      <c r="M35" s="22">
        <v>3</v>
      </c>
      <c r="N35" s="22">
        <v>3</v>
      </c>
      <c r="O35" s="22">
        <v>6</v>
      </c>
      <c r="P35" s="22">
        <v>1</v>
      </c>
      <c r="Q35" s="22"/>
      <c r="R35" s="36">
        <f t="shared" si="1"/>
        <v>131</v>
      </c>
      <c r="S35" s="75">
        <v>39.74</v>
      </c>
      <c r="T35" s="78">
        <f t="shared" si="2"/>
        <v>91.25999999999999</v>
      </c>
      <c r="U35" s="81">
        <f t="shared" si="3"/>
        <v>231.26</v>
      </c>
      <c r="V35" s="47">
        <f>(RANK(U35,$U$15:$U$55))</f>
        <v>21</v>
      </c>
      <c r="X35">
        <f t="shared" si="4"/>
        <v>15</v>
      </c>
      <c r="Y35">
        <f t="shared" si="5"/>
        <v>18</v>
      </c>
    </row>
    <row r="36" spans="1:25" ht="14.25" customHeight="1">
      <c r="A36" s="70" t="s">
        <v>84</v>
      </c>
      <c r="B36" s="70" t="s">
        <v>27</v>
      </c>
      <c r="C36" s="46">
        <v>11</v>
      </c>
      <c r="D36" s="42">
        <v>3</v>
      </c>
      <c r="E36" s="42">
        <v>1</v>
      </c>
      <c r="F36" s="42"/>
      <c r="G36" s="42"/>
      <c r="H36" s="42"/>
      <c r="I36" s="42"/>
      <c r="J36" s="47">
        <f t="shared" si="6"/>
        <v>145</v>
      </c>
      <c r="K36" s="50"/>
      <c r="L36" s="22"/>
      <c r="M36" s="22">
        <v>4</v>
      </c>
      <c r="N36" s="22">
        <v>10</v>
      </c>
      <c r="O36" s="22">
        <v>3</v>
      </c>
      <c r="P36" s="22"/>
      <c r="Q36" s="22"/>
      <c r="R36" s="36">
        <f t="shared" si="1"/>
        <v>120</v>
      </c>
      <c r="S36" s="75">
        <v>39.59</v>
      </c>
      <c r="T36" s="78">
        <f t="shared" si="2"/>
        <v>80.41</v>
      </c>
      <c r="U36" s="81">
        <f t="shared" si="3"/>
        <v>225.41</v>
      </c>
      <c r="V36" s="47">
        <f>(RANK(U36,$U$15:$U$55))</f>
        <v>22</v>
      </c>
      <c r="X36">
        <f t="shared" si="4"/>
        <v>15</v>
      </c>
      <c r="Y36">
        <f t="shared" si="5"/>
        <v>17</v>
      </c>
    </row>
    <row r="37" spans="1:25" ht="14.25">
      <c r="A37" s="70" t="s">
        <v>33</v>
      </c>
      <c r="B37" s="70" t="s">
        <v>31</v>
      </c>
      <c r="C37" s="46">
        <v>10</v>
      </c>
      <c r="D37" s="42">
        <v>4</v>
      </c>
      <c r="E37" s="42">
        <v>1</v>
      </c>
      <c r="F37" s="42"/>
      <c r="G37" s="42"/>
      <c r="H37" s="42"/>
      <c r="I37" s="42"/>
      <c r="J37" s="47">
        <f t="shared" si="6"/>
        <v>144</v>
      </c>
      <c r="K37" s="50"/>
      <c r="L37" s="22">
        <v>1</v>
      </c>
      <c r="M37" s="22">
        <v>9</v>
      </c>
      <c r="N37" s="22">
        <v>3</v>
      </c>
      <c r="O37" s="22">
        <v>3</v>
      </c>
      <c r="P37" s="22">
        <v>1</v>
      </c>
      <c r="Q37" s="22">
        <v>2</v>
      </c>
      <c r="R37" s="36">
        <f>K37*10+L37*9+M37*8+N37*7+O37*6+P37*5-2</f>
        <v>123</v>
      </c>
      <c r="S37" s="75">
        <v>44.14</v>
      </c>
      <c r="T37" s="78">
        <f t="shared" si="2"/>
        <v>78.86</v>
      </c>
      <c r="U37" s="81">
        <f t="shared" si="3"/>
        <v>222.86</v>
      </c>
      <c r="V37" s="47">
        <f>(RANK(U37,$U$15:$U$55))</f>
        <v>23</v>
      </c>
      <c r="X37">
        <f t="shared" si="4"/>
        <v>15</v>
      </c>
      <c r="Y37">
        <f t="shared" si="5"/>
        <v>19</v>
      </c>
    </row>
    <row r="38" spans="1:25" ht="14.25">
      <c r="A38" s="70" t="s">
        <v>87</v>
      </c>
      <c r="B38" s="70" t="s">
        <v>27</v>
      </c>
      <c r="C38" s="46">
        <v>7</v>
      </c>
      <c r="D38" s="42">
        <v>6</v>
      </c>
      <c r="E38" s="42"/>
      <c r="F38" s="42">
        <v>1</v>
      </c>
      <c r="G38" s="42"/>
      <c r="H38" s="42">
        <v>1</v>
      </c>
      <c r="I38" s="42"/>
      <c r="J38" s="47">
        <f t="shared" si="6"/>
        <v>136</v>
      </c>
      <c r="K38" s="50">
        <v>5</v>
      </c>
      <c r="L38" s="22">
        <v>4</v>
      </c>
      <c r="M38" s="22">
        <v>6</v>
      </c>
      <c r="N38" s="22">
        <v>2</v>
      </c>
      <c r="O38" s="22"/>
      <c r="P38" s="22"/>
      <c r="Q38" s="22">
        <v>1</v>
      </c>
      <c r="R38" s="36">
        <f>K38*10+L38*9+M38*8+N38*7+O38*6+P38*5</f>
        <v>148</v>
      </c>
      <c r="S38" s="75">
        <v>63.64</v>
      </c>
      <c r="T38" s="78">
        <f t="shared" si="2"/>
        <v>84.36</v>
      </c>
      <c r="U38" s="81">
        <f t="shared" si="3"/>
        <v>220.36</v>
      </c>
      <c r="V38" s="47">
        <f>(RANK(U38,$U$15:$U$55))</f>
        <v>24</v>
      </c>
      <c r="X38">
        <f t="shared" si="4"/>
        <v>15</v>
      </c>
      <c r="Y38">
        <f t="shared" si="5"/>
        <v>18</v>
      </c>
    </row>
    <row r="39" spans="1:25" ht="14.25">
      <c r="A39" s="70" t="s">
        <v>34</v>
      </c>
      <c r="B39" s="70" t="s">
        <v>31</v>
      </c>
      <c r="C39" s="46">
        <v>7</v>
      </c>
      <c r="D39" s="42">
        <v>7</v>
      </c>
      <c r="E39" s="42">
        <v>1</v>
      </c>
      <c r="F39" s="42"/>
      <c r="G39" s="42"/>
      <c r="H39" s="42"/>
      <c r="I39" s="42"/>
      <c r="J39" s="47">
        <f t="shared" si="6"/>
        <v>141</v>
      </c>
      <c r="K39" s="50">
        <v>1</v>
      </c>
      <c r="L39" s="22">
        <v>2</v>
      </c>
      <c r="M39" s="22">
        <v>4</v>
      </c>
      <c r="N39" s="22">
        <v>5</v>
      </c>
      <c r="O39" s="22">
        <v>2</v>
      </c>
      <c r="P39" s="22">
        <v>1</v>
      </c>
      <c r="Q39" s="22"/>
      <c r="R39" s="36">
        <f>K39*10+L39*9+M39*8+N39*7+O39*6+P39*5</f>
        <v>112</v>
      </c>
      <c r="S39" s="75">
        <v>33.36</v>
      </c>
      <c r="T39" s="78">
        <f t="shared" si="2"/>
        <v>78.64</v>
      </c>
      <c r="U39" s="81">
        <f t="shared" si="3"/>
        <v>219.64</v>
      </c>
      <c r="V39" s="47">
        <f>(RANK(U39,$U$15:$U$55))</f>
        <v>25</v>
      </c>
      <c r="X39">
        <f t="shared" si="4"/>
        <v>15</v>
      </c>
      <c r="Y39">
        <f t="shared" si="5"/>
        <v>15</v>
      </c>
    </row>
    <row r="40" spans="1:25" ht="14.25" customHeight="1">
      <c r="A40" s="70" t="s">
        <v>88</v>
      </c>
      <c r="B40" s="70" t="s">
        <v>27</v>
      </c>
      <c r="C40" s="46">
        <v>6</v>
      </c>
      <c r="D40" s="42">
        <v>9</v>
      </c>
      <c r="E40" s="42"/>
      <c r="F40" s="42"/>
      <c r="G40" s="42"/>
      <c r="H40" s="42"/>
      <c r="I40" s="42"/>
      <c r="J40" s="47">
        <f t="shared" si="6"/>
        <v>141</v>
      </c>
      <c r="K40" s="50">
        <v>4</v>
      </c>
      <c r="L40" s="22">
        <v>5</v>
      </c>
      <c r="M40" s="22">
        <v>9</v>
      </c>
      <c r="N40" s="22">
        <v>1</v>
      </c>
      <c r="O40" s="22"/>
      <c r="P40" s="22"/>
      <c r="Q40" s="22"/>
      <c r="R40" s="36">
        <f>K40*10+L40*9+M40*8+N40*7+O40*6+P40*5</f>
        <v>164</v>
      </c>
      <c r="S40" s="75">
        <v>89.44</v>
      </c>
      <c r="T40" s="78">
        <f t="shared" si="2"/>
        <v>74.56</v>
      </c>
      <c r="U40" s="81">
        <f t="shared" si="3"/>
        <v>215.56</v>
      </c>
      <c r="V40" s="47">
        <f>(RANK(U40,$U$15:$U$55))</f>
        <v>26</v>
      </c>
      <c r="X40">
        <f t="shared" si="4"/>
        <v>15</v>
      </c>
      <c r="Y40">
        <f t="shared" si="5"/>
        <v>19</v>
      </c>
    </row>
    <row r="41" spans="1:25" ht="14.25" customHeight="1">
      <c r="A41" s="70" t="s">
        <v>32</v>
      </c>
      <c r="B41" s="70" t="s">
        <v>31</v>
      </c>
      <c r="C41" s="46">
        <v>3</v>
      </c>
      <c r="D41" s="42">
        <v>4</v>
      </c>
      <c r="E41" s="42">
        <v>5</v>
      </c>
      <c r="F41" s="42"/>
      <c r="G41" s="42">
        <v>3</v>
      </c>
      <c r="H41" s="42"/>
      <c r="I41" s="42"/>
      <c r="J41" s="47">
        <f t="shared" si="6"/>
        <v>124</v>
      </c>
      <c r="K41" s="50">
        <v>4</v>
      </c>
      <c r="L41" s="22">
        <v>8</v>
      </c>
      <c r="M41" s="22">
        <v>3</v>
      </c>
      <c r="N41" s="22">
        <v>2</v>
      </c>
      <c r="O41" s="22"/>
      <c r="P41" s="22"/>
      <c r="Q41" s="22"/>
      <c r="R41" s="36">
        <f>K41*10+L41*9+M41*8+N41*7+O41*6+P41*5-4</f>
        <v>146</v>
      </c>
      <c r="S41" s="75">
        <v>60.41</v>
      </c>
      <c r="T41" s="78">
        <f t="shared" si="2"/>
        <v>85.59</v>
      </c>
      <c r="U41" s="81">
        <f t="shared" si="3"/>
        <v>209.59</v>
      </c>
      <c r="V41" s="47">
        <f>(RANK(U41,$U$15:$U$55))</f>
        <v>27</v>
      </c>
      <c r="X41">
        <f t="shared" si="4"/>
        <v>15</v>
      </c>
      <c r="Y41">
        <f t="shared" si="5"/>
        <v>17</v>
      </c>
    </row>
    <row r="42" spans="1:25" ht="14.25" customHeight="1">
      <c r="A42" s="70" t="s">
        <v>98</v>
      </c>
      <c r="B42" s="70" t="s">
        <v>80</v>
      </c>
      <c r="C42" s="46">
        <v>9</v>
      </c>
      <c r="D42" s="42">
        <v>6</v>
      </c>
      <c r="E42" s="42"/>
      <c r="F42" s="42"/>
      <c r="G42" s="42"/>
      <c r="H42" s="42"/>
      <c r="I42" s="42"/>
      <c r="J42" s="47">
        <f t="shared" si="6"/>
        <v>144</v>
      </c>
      <c r="K42" s="50">
        <v>5</v>
      </c>
      <c r="L42" s="22">
        <v>7</v>
      </c>
      <c r="M42" s="22">
        <v>4</v>
      </c>
      <c r="N42" s="22">
        <v>3</v>
      </c>
      <c r="O42" s="22"/>
      <c r="P42" s="22"/>
      <c r="Q42" s="22"/>
      <c r="R42" s="36">
        <f>K42*10+L42*9+M42*8+N42*7+O42*6+P42*5</f>
        <v>166</v>
      </c>
      <c r="S42" s="75">
        <v>101.44</v>
      </c>
      <c r="T42" s="78">
        <f t="shared" si="2"/>
        <v>64.56</v>
      </c>
      <c r="U42" s="81">
        <f t="shared" si="3"/>
        <v>208.56</v>
      </c>
      <c r="V42" s="47">
        <f>(RANK(U42,$U$15:$U$55))</f>
        <v>28</v>
      </c>
      <c r="X42">
        <f t="shared" si="4"/>
        <v>15</v>
      </c>
      <c r="Y42">
        <f t="shared" si="5"/>
        <v>19</v>
      </c>
    </row>
    <row r="43" spans="1:25" ht="14.25">
      <c r="A43" s="70" t="s">
        <v>100</v>
      </c>
      <c r="B43" s="70" t="s">
        <v>29</v>
      </c>
      <c r="C43" s="46">
        <v>9</v>
      </c>
      <c r="D43" s="42">
        <v>5</v>
      </c>
      <c r="E43" s="42">
        <v>1</v>
      </c>
      <c r="F43" s="42"/>
      <c r="G43" s="42"/>
      <c r="H43" s="42"/>
      <c r="I43" s="42"/>
      <c r="J43" s="47">
        <f t="shared" si="6"/>
        <v>143</v>
      </c>
      <c r="K43" s="50"/>
      <c r="L43" s="22"/>
      <c r="M43" s="22">
        <v>2</v>
      </c>
      <c r="N43" s="22">
        <v>5</v>
      </c>
      <c r="O43" s="22">
        <v>6</v>
      </c>
      <c r="P43" s="22"/>
      <c r="Q43" s="22"/>
      <c r="R43" s="36">
        <f>K43*10+L43*9+M43*8+N43*7+O43*6+P43*5</f>
        <v>87</v>
      </c>
      <c r="S43" s="75">
        <v>23.1</v>
      </c>
      <c r="T43" s="78">
        <f t="shared" si="2"/>
        <v>63.9</v>
      </c>
      <c r="U43" s="81">
        <f t="shared" si="3"/>
        <v>206.9</v>
      </c>
      <c r="V43" s="47">
        <f>(RANK(U43,$U$15:$U$55))</f>
        <v>29</v>
      </c>
      <c r="X43">
        <f t="shared" si="4"/>
        <v>15</v>
      </c>
      <c r="Y43">
        <f t="shared" si="5"/>
        <v>13</v>
      </c>
    </row>
    <row r="44" spans="1:25" ht="14.25">
      <c r="A44" s="70" t="s">
        <v>97</v>
      </c>
      <c r="B44" s="70" t="s">
        <v>80</v>
      </c>
      <c r="C44" s="46">
        <v>7</v>
      </c>
      <c r="D44" s="42">
        <v>8</v>
      </c>
      <c r="E44" s="42"/>
      <c r="F44" s="42"/>
      <c r="G44" s="42"/>
      <c r="H44" s="42"/>
      <c r="I44" s="42"/>
      <c r="J44" s="47">
        <f t="shared" si="6"/>
        <v>142</v>
      </c>
      <c r="K44" s="50">
        <v>2</v>
      </c>
      <c r="L44" s="22">
        <v>2</v>
      </c>
      <c r="M44" s="22">
        <v>4</v>
      </c>
      <c r="N44" s="22">
        <v>4</v>
      </c>
      <c r="O44" s="22">
        <v>2</v>
      </c>
      <c r="P44" s="22">
        <v>1</v>
      </c>
      <c r="Q44" s="22"/>
      <c r="R44" s="36">
        <f>K44*10+L44*9+M44*8+N44*7+O44*6+P44*5-2</f>
        <v>113</v>
      </c>
      <c r="S44" s="75">
        <v>55.32</v>
      </c>
      <c r="T44" s="78">
        <f t="shared" si="2"/>
        <v>57.68</v>
      </c>
      <c r="U44" s="81">
        <f t="shared" si="3"/>
        <v>199.68</v>
      </c>
      <c r="V44" s="47">
        <f>(RANK(U44,$U$15:$U$55))</f>
        <v>30</v>
      </c>
      <c r="X44">
        <f t="shared" si="4"/>
        <v>15</v>
      </c>
      <c r="Y44">
        <f t="shared" si="5"/>
        <v>15</v>
      </c>
    </row>
    <row r="45" spans="1:25" ht="14.25" customHeight="1">
      <c r="A45" s="70" t="s">
        <v>69</v>
      </c>
      <c r="B45" s="70" t="s">
        <v>31</v>
      </c>
      <c r="C45" s="46">
        <v>2</v>
      </c>
      <c r="D45" s="42">
        <v>7</v>
      </c>
      <c r="E45" s="42">
        <v>4</v>
      </c>
      <c r="F45" s="42">
        <v>2</v>
      </c>
      <c r="G45" s="42"/>
      <c r="H45" s="42"/>
      <c r="I45" s="42"/>
      <c r="J45" s="47">
        <f t="shared" si="6"/>
        <v>129</v>
      </c>
      <c r="K45" s="50">
        <v>1</v>
      </c>
      <c r="L45" s="22">
        <v>2</v>
      </c>
      <c r="M45" s="22">
        <v>3</v>
      </c>
      <c r="N45" s="22">
        <v>6</v>
      </c>
      <c r="O45" s="22"/>
      <c r="P45" s="22">
        <v>2</v>
      </c>
      <c r="Q45" s="22"/>
      <c r="R45" s="36">
        <f aca="true" t="shared" si="7" ref="R45:R55">K45*10+L45*9+M45*8+N45*7+O45*6+P45*5</f>
        <v>104</v>
      </c>
      <c r="S45" s="75">
        <v>41.92</v>
      </c>
      <c r="T45" s="78">
        <f t="shared" si="2"/>
        <v>62.08</v>
      </c>
      <c r="U45" s="81">
        <f t="shared" si="3"/>
        <v>191.07999999999998</v>
      </c>
      <c r="V45" s="47">
        <f>(RANK(U45,$U$15:$U$55))</f>
        <v>31</v>
      </c>
      <c r="X45">
        <f t="shared" si="4"/>
        <v>15</v>
      </c>
      <c r="Y45">
        <f t="shared" si="5"/>
        <v>14</v>
      </c>
    </row>
    <row r="46" spans="1:25" ht="14.25" customHeight="1">
      <c r="A46" s="70" t="s">
        <v>79</v>
      </c>
      <c r="B46" s="70"/>
      <c r="C46" s="46">
        <v>1</v>
      </c>
      <c r="D46" s="42">
        <v>5</v>
      </c>
      <c r="E46" s="42">
        <v>3</v>
      </c>
      <c r="F46" s="42">
        <v>1</v>
      </c>
      <c r="G46" s="42">
        <v>4</v>
      </c>
      <c r="H46" s="42"/>
      <c r="I46" s="42"/>
      <c r="J46" s="47">
        <f t="shared" si="6"/>
        <v>110</v>
      </c>
      <c r="K46" s="50">
        <v>3</v>
      </c>
      <c r="L46" s="22">
        <v>5</v>
      </c>
      <c r="M46" s="22">
        <v>4</v>
      </c>
      <c r="N46" s="22">
        <v>3</v>
      </c>
      <c r="O46" s="22">
        <v>1</v>
      </c>
      <c r="P46" s="22"/>
      <c r="Q46" s="22">
        <v>1</v>
      </c>
      <c r="R46" s="36">
        <f t="shared" si="7"/>
        <v>134</v>
      </c>
      <c r="S46" s="75">
        <v>61.02</v>
      </c>
      <c r="T46" s="78">
        <f t="shared" si="2"/>
        <v>72.97999999999999</v>
      </c>
      <c r="U46" s="81">
        <f t="shared" si="3"/>
        <v>182.98</v>
      </c>
      <c r="V46" s="47">
        <f>(RANK(U46,$U$15:$U$55))</f>
        <v>32</v>
      </c>
      <c r="X46">
        <f t="shared" si="4"/>
        <v>14</v>
      </c>
      <c r="Y46">
        <f t="shared" si="5"/>
        <v>17</v>
      </c>
    </row>
    <row r="47" spans="1:25" ht="14.25" customHeight="1">
      <c r="A47" s="70" t="s">
        <v>90</v>
      </c>
      <c r="B47" s="70" t="s">
        <v>29</v>
      </c>
      <c r="C47" s="46">
        <v>6</v>
      </c>
      <c r="D47" s="42">
        <v>4</v>
      </c>
      <c r="E47" s="42">
        <v>4</v>
      </c>
      <c r="F47" s="42">
        <v>1</v>
      </c>
      <c r="G47" s="42"/>
      <c r="H47" s="42"/>
      <c r="I47" s="42"/>
      <c r="J47" s="47">
        <f t="shared" si="6"/>
        <v>135</v>
      </c>
      <c r="K47" s="50">
        <v>1</v>
      </c>
      <c r="L47" s="22">
        <v>2</v>
      </c>
      <c r="M47" s="22">
        <v>2</v>
      </c>
      <c r="N47" s="22">
        <v>2</v>
      </c>
      <c r="O47" s="22">
        <v>2</v>
      </c>
      <c r="P47" s="22">
        <v>3</v>
      </c>
      <c r="Q47" s="22"/>
      <c r="R47" s="36">
        <f t="shared" si="7"/>
        <v>85</v>
      </c>
      <c r="S47" s="75">
        <v>40.24</v>
      </c>
      <c r="T47" s="78">
        <f t="shared" si="2"/>
        <v>44.76</v>
      </c>
      <c r="U47" s="81">
        <f t="shared" si="3"/>
        <v>179.76</v>
      </c>
      <c r="V47" s="47">
        <f>(RANK(U47,$U$15:$U$55))</f>
        <v>33</v>
      </c>
      <c r="X47">
        <f t="shared" si="4"/>
        <v>15</v>
      </c>
      <c r="Y47">
        <f t="shared" si="5"/>
        <v>12</v>
      </c>
    </row>
    <row r="48" spans="1:25" ht="14.25" customHeight="1">
      <c r="A48" s="70" t="s">
        <v>95</v>
      </c>
      <c r="B48" s="70" t="s">
        <v>29</v>
      </c>
      <c r="C48" s="46">
        <v>3</v>
      </c>
      <c r="D48" s="42">
        <v>3</v>
      </c>
      <c r="E48" s="42">
        <v>2</v>
      </c>
      <c r="F48" s="42">
        <v>3</v>
      </c>
      <c r="G48" s="42">
        <v>1</v>
      </c>
      <c r="H48" s="42">
        <v>1</v>
      </c>
      <c r="I48" s="42"/>
      <c r="J48" s="47">
        <f t="shared" si="6"/>
        <v>105</v>
      </c>
      <c r="K48" s="50">
        <v>4</v>
      </c>
      <c r="L48" s="22">
        <v>2</v>
      </c>
      <c r="M48" s="22"/>
      <c r="N48" s="22">
        <v>3</v>
      </c>
      <c r="O48" s="22">
        <v>2</v>
      </c>
      <c r="P48" s="22">
        <v>1</v>
      </c>
      <c r="Q48" s="22"/>
      <c r="R48" s="36">
        <f t="shared" si="7"/>
        <v>96</v>
      </c>
      <c r="S48" s="75">
        <v>43.54</v>
      </c>
      <c r="T48" s="78">
        <f t="shared" si="2"/>
        <v>52.46</v>
      </c>
      <c r="U48" s="81">
        <f t="shared" si="3"/>
        <v>157.46</v>
      </c>
      <c r="V48" s="47">
        <f>(RANK(U48,$U$15:$U$55))</f>
        <v>34</v>
      </c>
      <c r="X48">
        <f t="shared" si="4"/>
        <v>13</v>
      </c>
      <c r="Y48">
        <f t="shared" si="5"/>
        <v>12</v>
      </c>
    </row>
    <row r="49" spans="1:25" ht="14.25" customHeight="1">
      <c r="A49" s="70" t="s">
        <v>54</v>
      </c>
      <c r="B49" s="70" t="s">
        <v>31</v>
      </c>
      <c r="C49" s="46">
        <v>8</v>
      </c>
      <c r="D49" s="42">
        <v>5</v>
      </c>
      <c r="E49" s="42">
        <v>2</v>
      </c>
      <c r="F49" s="42"/>
      <c r="G49" s="42"/>
      <c r="H49" s="42"/>
      <c r="I49" s="42"/>
      <c r="J49" s="47">
        <f t="shared" si="6"/>
        <v>141</v>
      </c>
      <c r="K49" s="50"/>
      <c r="L49" s="22"/>
      <c r="M49" s="22"/>
      <c r="N49" s="22">
        <v>4</v>
      </c>
      <c r="O49" s="22">
        <v>6</v>
      </c>
      <c r="P49" s="22">
        <v>1</v>
      </c>
      <c r="Q49" s="22"/>
      <c r="R49" s="36">
        <f t="shared" si="7"/>
        <v>69</v>
      </c>
      <c r="S49" s="75">
        <v>54.12</v>
      </c>
      <c r="T49" s="78">
        <f t="shared" si="2"/>
        <v>14.880000000000003</v>
      </c>
      <c r="U49" s="81">
        <f t="shared" si="3"/>
        <v>155.88</v>
      </c>
      <c r="V49" s="47">
        <f>(RANK(U49,$U$15:$U$55))</f>
        <v>35</v>
      </c>
      <c r="X49">
        <f t="shared" si="4"/>
        <v>15</v>
      </c>
      <c r="Y49">
        <f t="shared" si="5"/>
        <v>11</v>
      </c>
    </row>
    <row r="50" spans="1:25" ht="14.25" customHeight="1">
      <c r="A50" s="70" t="s">
        <v>78</v>
      </c>
      <c r="B50" s="70" t="s">
        <v>31</v>
      </c>
      <c r="C50" s="46">
        <v>8</v>
      </c>
      <c r="D50" s="42">
        <v>6</v>
      </c>
      <c r="E50" s="42">
        <v>1</v>
      </c>
      <c r="F50" s="42"/>
      <c r="G50" s="42"/>
      <c r="H50" s="42"/>
      <c r="I50" s="42"/>
      <c r="J50" s="47">
        <f t="shared" si="6"/>
        <v>142</v>
      </c>
      <c r="K50" s="50"/>
      <c r="L50" s="22"/>
      <c r="M50" s="22">
        <v>5</v>
      </c>
      <c r="N50" s="22">
        <v>4</v>
      </c>
      <c r="O50" s="22">
        <v>2</v>
      </c>
      <c r="P50" s="22">
        <v>1</v>
      </c>
      <c r="Q50" s="22"/>
      <c r="R50" s="36">
        <f t="shared" si="7"/>
        <v>85</v>
      </c>
      <c r="S50" s="75">
        <v>97.38</v>
      </c>
      <c r="T50" s="78">
        <f t="shared" si="2"/>
        <v>0</v>
      </c>
      <c r="U50" s="81">
        <f t="shared" si="3"/>
        <v>142</v>
      </c>
      <c r="V50" s="47">
        <f>(RANK(U50,$U$15:$U$55))</f>
        <v>36</v>
      </c>
      <c r="X50">
        <f t="shared" si="4"/>
        <v>15</v>
      </c>
      <c r="Y50">
        <f t="shared" si="5"/>
        <v>12</v>
      </c>
    </row>
    <row r="51" spans="1:25" ht="14.25" customHeight="1">
      <c r="A51" s="70" t="s">
        <v>96</v>
      </c>
      <c r="B51" s="70" t="s">
        <v>27</v>
      </c>
      <c r="C51" s="46">
        <v>7</v>
      </c>
      <c r="D51" s="42">
        <v>7</v>
      </c>
      <c r="E51" s="42">
        <v>1</v>
      </c>
      <c r="F51" s="42"/>
      <c r="G51" s="42"/>
      <c r="H51" s="42"/>
      <c r="I51" s="42"/>
      <c r="J51" s="47">
        <f t="shared" si="6"/>
        <v>141</v>
      </c>
      <c r="K51" s="50">
        <v>0</v>
      </c>
      <c r="L51" s="22"/>
      <c r="M51" s="22"/>
      <c r="N51" s="22"/>
      <c r="O51" s="22"/>
      <c r="P51" s="22"/>
      <c r="Q51" s="22"/>
      <c r="R51" s="36">
        <f t="shared" si="7"/>
        <v>0</v>
      </c>
      <c r="S51" s="75"/>
      <c r="T51" s="78">
        <f t="shared" si="2"/>
        <v>0</v>
      </c>
      <c r="U51" s="81">
        <f t="shared" si="3"/>
        <v>141</v>
      </c>
      <c r="V51" s="47">
        <f>(RANK(U51,$U$15:$U$55))</f>
        <v>37</v>
      </c>
      <c r="X51">
        <f t="shared" si="4"/>
        <v>15</v>
      </c>
      <c r="Y51">
        <f t="shared" si="5"/>
        <v>0</v>
      </c>
    </row>
    <row r="52" spans="1:25" ht="14.25" customHeight="1">
      <c r="A52" s="70" t="s">
        <v>94</v>
      </c>
      <c r="B52" s="70" t="s">
        <v>31</v>
      </c>
      <c r="C52" s="46">
        <v>7</v>
      </c>
      <c r="D52" s="42">
        <v>6</v>
      </c>
      <c r="E52" s="42">
        <v>2</v>
      </c>
      <c r="F52" s="42"/>
      <c r="G52" s="42"/>
      <c r="H52" s="42"/>
      <c r="I52" s="42"/>
      <c r="J52" s="47">
        <f t="shared" si="6"/>
        <v>140</v>
      </c>
      <c r="K52" s="50"/>
      <c r="L52" s="22"/>
      <c r="M52" s="22"/>
      <c r="N52" s="22">
        <v>3</v>
      </c>
      <c r="O52" s="22">
        <v>7</v>
      </c>
      <c r="P52" s="22"/>
      <c r="Q52" s="22"/>
      <c r="R52" s="36">
        <f t="shared" si="7"/>
        <v>63</v>
      </c>
      <c r="S52" s="75">
        <v>92.89</v>
      </c>
      <c r="T52" s="78">
        <f t="shared" si="2"/>
        <v>0</v>
      </c>
      <c r="U52" s="81">
        <f t="shared" si="3"/>
        <v>140</v>
      </c>
      <c r="V52" s="47">
        <f>(RANK(U52,$U$15:$U$55))</f>
        <v>38</v>
      </c>
      <c r="X52">
        <f t="shared" si="4"/>
        <v>15</v>
      </c>
      <c r="Y52">
        <f t="shared" si="5"/>
        <v>10</v>
      </c>
    </row>
    <row r="53" spans="1:25" ht="14.25">
      <c r="A53" s="70" t="s">
        <v>99</v>
      </c>
      <c r="B53" s="70" t="s">
        <v>80</v>
      </c>
      <c r="C53" s="46">
        <v>7</v>
      </c>
      <c r="D53" s="42">
        <v>5</v>
      </c>
      <c r="E53" s="42">
        <v>1</v>
      </c>
      <c r="F53" s="42"/>
      <c r="G53" s="42">
        <v>1</v>
      </c>
      <c r="H53" s="42"/>
      <c r="I53" s="42"/>
      <c r="J53" s="47">
        <f t="shared" si="6"/>
        <v>129</v>
      </c>
      <c r="K53" s="50">
        <v>0</v>
      </c>
      <c r="L53" s="22"/>
      <c r="M53" s="22"/>
      <c r="N53" s="22"/>
      <c r="O53" s="22"/>
      <c r="P53" s="22"/>
      <c r="Q53" s="22"/>
      <c r="R53" s="36">
        <f t="shared" si="7"/>
        <v>0</v>
      </c>
      <c r="S53" s="75"/>
      <c r="T53" s="78">
        <f t="shared" si="2"/>
        <v>0</v>
      </c>
      <c r="U53" s="81">
        <f t="shared" si="3"/>
        <v>129</v>
      </c>
      <c r="V53" s="47">
        <f>(RANK(U53,$U$15:$U$55))</f>
        <v>39</v>
      </c>
      <c r="X53">
        <f t="shared" si="4"/>
        <v>14</v>
      </c>
      <c r="Y53">
        <f t="shared" si="5"/>
        <v>0</v>
      </c>
    </row>
    <row r="54" spans="1:25" ht="14.25">
      <c r="A54" s="70" t="s">
        <v>77</v>
      </c>
      <c r="B54" s="70" t="s">
        <v>64</v>
      </c>
      <c r="C54" s="46">
        <v>3</v>
      </c>
      <c r="D54" s="42">
        <v>3</v>
      </c>
      <c r="E54" s="42">
        <v>5</v>
      </c>
      <c r="F54" s="42">
        <v>3</v>
      </c>
      <c r="G54" s="42">
        <v>1</v>
      </c>
      <c r="H54" s="42"/>
      <c r="I54" s="42"/>
      <c r="J54" s="47">
        <f t="shared" si="6"/>
        <v>124</v>
      </c>
      <c r="K54" s="50">
        <v>2</v>
      </c>
      <c r="L54" s="22"/>
      <c r="M54" s="22">
        <v>2</v>
      </c>
      <c r="N54" s="22">
        <v>3</v>
      </c>
      <c r="O54" s="22">
        <v>2</v>
      </c>
      <c r="P54" s="22"/>
      <c r="Q54" s="22"/>
      <c r="R54" s="36">
        <f t="shared" si="7"/>
        <v>69</v>
      </c>
      <c r="S54" s="75">
        <v>86.35</v>
      </c>
      <c r="T54" s="78">
        <f t="shared" si="2"/>
        <v>0</v>
      </c>
      <c r="U54" s="81">
        <f t="shared" si="3"/>
        <v>124</v>
      </c>
      <c r="V54" s="47">
        <f>(RANK(U54,$U$15:$U$55))</f>
        <v>40</v>
      </c>
      <c r="X54">
        <f t="shared" si="4"/>
        <v>15</v>
      </c>
      <c r="Y54">
        <f t="shared" si="5"/>
        <v>9</v>
      </c>
    </row>
    <row r="55" spans="1:25" ht="15" customHeight="1" thickBot="1">
      <c r="A55" s="71" t="s">
        <v>55</v>
      </c>
      <c r="B55" s="71" t="s">
        <v>27</v>
      </c>
      <c r="C55" s="113"/>
      <c r="D55" s="48">
        <v>9</v>
      </c>
      <c r="E55" s="48">
        <v>2</v>
      </c>
      <c r="F55" s="48"/>
      <c r="G55" s="48"/>
      <c r="H55" s="48"/>
      <c r="I55" s="48"/>
      <c r="J55" s="49">
        <f t="shared" si="6"/>
        <v>97</v>
      </c>
      <c r="K55" s="51"/>
      <c r="L55" s="52"/>
      <c r="M55" s="52">
        <v>1</v>
      </c>
      <c r="N55" s="52">
        <v>2</v>
      </c>
      <c r="O55" s="52">
        <v>3</v>
      </c>
      <c r="P55" s="52">
        <v>3</v>
      </c>
      <c r="Q55" s="52"/>
      <c r="R55" s="68">
        <f t="shared" si="7"/>
        <v>55</v>
      </c>
      <c r="S55" s="76">
        <v>43.04</v>
      </c>
      <c r="T55" s="79">
        <f t="shared" si="2"/>
        <v>11.96</v>
      </c>
      <c r="U55" s="82">
        <f t="shared" si="3"/>
        <v>108.96000000000001</v>
      </c>
      <c r="V55" s="49">
        <f>(RANK(U55,$U$15:$U$55))</f>
        <v>41</v>
      </c>
      <c r="X55">
        <f t="shared" si="4"/>
        <v>11</v>
      </c>
      <c r="Y55">
        <f t="shared" si="5"/>
        <v>9</v>
      </c>
    </row>
    <row r="57" spans="1:2" ht="15">
      <c r="A57" s="23" t="s">
        <v>22</v>
      </c>
      <c r="B57" s="23" t="s">
        <v>65</v>
      </c>
    </row>
    <row r="58" spans="1:2" ht="15">
      <c r="A58" s="23" t="s">
        <v>23</v>
      </c>
      <c r="B58" s="23" t="s">
        <v>74</v>
      </c>
    </row>
    <row r="59" spans="1:2" ht="15">
      <c r="A59" s="23" t="s">
        <v>24</v>
      </c>
      <c r="B59" s="23" t="s">
        <v>75</v>
      </c>
    </row>
    <row r="246" ht="15.75">
      <c r="A246" s="24"/>
    </row>
    <row r="247" ht="15.75">
      <c r="A247" s="24"/>
    </row>
    <row r="248" ht="15.75">
      <c r="A248" s="24"/>
    </row>
    <row r="249" ht="15.75">
      <c r="A249" s="24"/>
    </row>
    <row r="250" ht="15.75">
      <c r="A250" s="24"/>
    </row>
    <row r="251" ht="15.75">
      <c r="A251" s="24"/>
    </row>
    <row r="252" ht="15.75">
      <c r="A252" s="24"/>
    </row>
    <row r="253" ht="15.75">
      <c r="A253" s="24"/>
    </row>
    <row r="254" ht="15.75">
      <c r="A254" s="24"/>
    </row>
    <row r="255" ht="15.75">
      <c r="A255" s="24"/>
    </row>
    <row r="256" ht="15.75">
      <c r="A256" s="24"/>
    </row>
    <row r="257" ht="15.75">
      <c r="A257" s="24"/>
    </row>
    <row r="258" ht="15.75">
      <c r="A258" s="24"/>
    </row>
    <row r="259" ht="15.75">
      <c r="A259" s="24"/>
    </row>
    <row r="260" ht="15.75">
      <c r="A260" s="24"/>
    </row>
    <row r="261" ht="15.75">
      <c r="A261" s="24"/>
    </row>
    <row r="262" ht="15.75">
      <c r="A262" s="24"/>
    </row>
    <row r="263" ht="15.75">
      <c r="A263" s="24"/>
    </row>
    <row r="264" ht="15.75">
      <c r="A264" s="24"/>
    </row>
    <row r="265" ht="15.75">
      <c r="A265" s="24"/>
    </row>
    <row r="266" ht="15.75">
      <c r="A266" s="24"/>
    </row>
    <row r="267" ht="15.75">
      <c r="A267" s="24"/>
    </row>
    <row r="268" ht="15.75">
      <c r="A268" s="24"/>
    </row>
    <row r="269" ht="15.75">
      <c r="A269" s="24"/>
    </row>
    <row r="270" ht="15.75">
      <c r="A270" s="24"/>
    </row>
    <row r="271" ht="15.75">
      <c r="A271" s="24"/>
    </row>
    <row r="272" ht="15.75">
      <c r="A272" s="24"/>
    </row>
    <row r="273" ht="15.75">
      <c r="A273" s="24"/>
    </row>
    <row r="274" ht="15.75">
      <c r="A274" s="24"/>
    </row>
    <row r="275" ht="15.75">
      <c r="A275" s="24"/>
    </row>
    <row r="276" ht="15.75">
      <c r="A276" s="24"/>
    </row>
    <row r="277" ht="15.75">
      <c r="A277" s="24"/>
    </row>
    <row r="278" ht="15.75">
      <c r="A278" s="24"/>
    </row>
    <row r="279" ht="15.75">
      <c r="A279" s="24"/>
    </row>
    <row r="280" ht="15.75">
      <c r="A280" s="24"/>
    </row>
  </sheetData>
  <sheetProtection/>
  <mergeCells count="6">
    <mergeCell ref="J13:J14"/>
    <mergeCell ref="C13:I13"/>
    <mergeCell ref="K13:T13"/>
    <mergeCell ref="U13:V13"/>
    <mergeCell ref="A1:V1"/>
    <mergeCell ref="U2:V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R27" sqref="R27:R28"/>
    </sheetView>
  </sheetViews>
  <sheetFormatPr defaultColWidth="9.00390625" defaultRowHeight="12.75"/>
  <cols>
    <col min="1" max="1" width="21.00390625" style="0" customWidth="1"/>
    <col min="3" max="3" width="11.625" style="0" customWidth="1"/>
    <col min="4" max="4" width="11.875" style="0" customWidth="1"/>
    <col min="7" max="15" width="9.125" style="0" hidden="1" customWidth="1"/>
  </cols>
  <sheetData>
    <row r="1" spans="1:5" s="25" customFormat="1" ht="16.5" customHeight="1" thickBot="1">
      <c r="A1" s="56" t="s">
        <v>36</v>
      </c>
      <c r="B1" s="32" t="s">
        <v>16</v>
      </c>
      <c r="C1" s="32" t="s">
        <v>37</v>
      </c>
      <c r="D1" s="32" t="s">
        <v>38</v>
      </c>
      <c r="E1" s="33" t="s">
        <v>39</v>
      </c>
    </row>
    <row r="2" spans="1:15" ht="14.25">
      <c r="A2" s="70" t="s">
        <v>61</v>
      </c>
      <c r="B2" s="30">
        <f>VLOOKUP(A2,'Jarní střelby - 3. kolo'!$A$15:$U$55,21,FALSE)</f>
        <v>274.09000000000003</v>
      </c>
      <c r="C2" s="95">
        <f>(LARGE(B2:B9,1))+(LARGE(B2:B9,2))+(LARGE(B2:B9,3))+(LARGE(B2:B9,4))</f>
        <v>1012.41</v>
      </c>
      <c r="D2" s="98">
        <f>C2/G7*100</f>
        <v>93.21345707656612</v>
      </c>
      <c r="E2" s="101">
        <f>G15</f>
        <v>3</v>
      </c>
      <c r="G2" t="s">
        <v>36</v>
      </c>
      <c r="H2" t="s">
        <v>40</v>
      </c>
      <c r="I2" t="s">
        <v>41</v>
      </c>
      <c r="J2" t="s">
        <v>42</v>
      </c>
      <c r="K2" t="s">
        <v>43</v>
      </c>
      <c r="L2" t="s">
        <v>44</v>
      </c>
      <c r="M2" t="s">
        <v>45</v>
      </c>
      <c r="N2" t="s">
        <v>46</v>
      </c>
      <c r="O2" t="s">
        <v>47</v>
      </c>
    </row>
    <row r="3" spans="1:15" ht="14.25">
      <c r="A3" s="70" t="s">
        <v>52</v>
      </c>
      <c r="B3" s="30">
        <f>VLOOKUP(A3,'Jarní střelby - 3. kolo'!$A$15:$U$55,21,FALSE)</f>
        <v>254.79</v>
      </c>
      <c r="C3" s="96"/>
      <c r="D3" s="99"/>
      <c r="E3" s="102"/>
      <c r="G3">
        <f>C2</f>
        <v>1012.41</v>
      </c>
      <c r="H3">
        <f>C11</f>
        <v>1079.49</v>
      </c>
      <c r="I3">
        <f>C20</f>
        <v>932.56</v>
      </c>
      <c r="J3">
        <f>C29</f>
        <v>1086.1200000000001</v>
      </c>
      <c r="K3">
        <f>C35</f>
        <v>0</v>
      </c>
      <c r="L3">
        <f>C44</f>
        <v>0</v>
      </c>
      <c r="M3">
        <f>C53</f>
        <v>797.83</v>
      </c>
      <c r="N3">
        <f>C58</f>
        <v>0</v>
      </c>
      <c r="O3">
        <f>C67</f>
        <v>0</v>
      </c>
    </row>
    <row r="4" spans="1:5" ht="14.25">
      <c r="A4" s="70" t="s">
        <v>68</v>
      </c>
      <c r="B4" s="30">
        <f>VLOOKUP(A4,'Jarní střelby - 3. kolo'!$A$15:$U$55,21,FALSE)</f>
        <v>241.76999999999998</v>
      </c>
      <c r="C4" s="96"/>
      <c r="D4" s="99"/>
      <c r="E4" s="102"/>
    </row>
    <row r="5" spans="1:5" ht="14.25">
      <c r="A5" s="70" t="s">
        <v>86</v>
      </c>
      <c r="B5" s="30">
        <f>VLOOKUP(A5,'Jarní střelby - 3. kolo'!$A$15:$U$55,21,FALSE)</f>
        <v>241.76</v>
      </c>
      <c r="C5" s="96"/>
      <c r="D5" s="99"/>
      <c r="E5" s="102"/>
    </row>
    <row r="6" spans="1:7" ht="14.25">
      <c r="A6" s="70" t="s">
        <v>89</v>
      </c>
      <c r="B6" s="30">
        <f>VLOOKUP(A6,'Jarní střelby - 3. kolo'!$A$15:$U$55,21,FALSE)</f>
        <v>231.26</v>
      </c>
      <c r="C6" s="96"/>
      <c r="D6" s="99"/>
      <c r="E6" s="102"/>
      <c r="G6" t="s">
        <v>49</v>
      </c>
    </row>
    <row r="7" spans="1:7" ht="14.25">
      <c r="A7" s="70" t="s">
        <v>84</v>
      </c>
      <c r="B7" s="30">
        <f>VLOOKUP(A7,'Jarní střelby - 3. kolo'!$A$15:$U$55,21,FALSE)</f>
        <v>225.41</v>
      </c>
      <c r="C7" s="96"/>
      <c r="D7" s="99"/>
      <c r="E7" s="102"/>
      <c r="G7">
        <f>LARGE(G3:O3,1)</f>
        <v>1086.1200000000001</v>
      </c>
    </row>
    <row r="8" spans="1:5" ht="14.25">
      <c r="A8" s="70" t="s">
        <v>87</v>
      </c>
      <c r="B8" s="30">
        <f>VLOOKUP(A8,'Jarní střelby - 3. kolo'!$A$15:$U$55,21,FALSE)</f>
        <v>220.36</v>
      </c>
      <c r="C8" s="96"/>
      <c r="D8" s="99"/>
      <c r="E8" s="102"/>
    </row>
    <row r="9" spans="1:5" ht="15" thickBot="1">
      <c r="A9" s="70" t="s">
        <v>55</v>
      </c>
      <c r="B9" s="30">
        <f>VLOOKUP(A9,'Jarní střelby - 3. kolo'!$A$15:$U$55,21,FALSE)</f>
        <v>108.96000000000001</v>
      </c>
      <c r="C9" s="97"/>
      <c r="D9" s="100"/>
      <c r="E9" s="103"/>
    </row>
    <row r="10" spans="1:7" s="25" customFormat="1" ht="16.5" customHeight="1" thickBot="1">
      <c r="A10" s="56" t="s">
        <v>40</v>
      </c>
      <c r="B10" s="32" t="s">
        <v>16</v>
      </c>
      <c r="C10" s="32" t="s">
        <v>37</v>
      </c>
      <c r="D10" s="32" t="s">
        <v>38</v>
      </c>
      <c r="E10" s="33" t="s">
        <v>39</v>
      </c>
      <c r="G10" s="25" t="s">
        <v>38</v>
      </c>
    </row>
    <row r="11" spans="1:15" ht="14.25">
      <c r="A11" s="70" t="s">
        <v>28</v>
      </c>
      <c r="B11" s="30">
        <f>VLOOKUP(A11,'Jarní střelby - 3. kolo'!$A$15:$U$55,21,FALSE)</f>
        <v>275.8</v>
      </c>
      <c r="C11" s="95">
        <f>(LARGE(B11:B18,1))+(LARGE(B11:B18,2))+(LARGE(B11:B18,3))+(LARGE(B11:B18,4))</f>
        <v>1079.49</v>
      </c>
      <c r="D11" s="98">
        <f>C11/G7*100</f>
        <v>99.3895702132361</v>
      </c>
      <c r="E11" s="101">
        <f>H15</f>
        <v>2</v>
      </c>
      <c r="G11" t="s">
        <v>36</v>
      </c>
      <c r="H11" t="s">
        <v>40</v>
      </c>
      <c r="I11" t="s">
        <v>41</v>
      </c>
      <c r="J11" t="s">
        <v>42</v>
      </c>
      <c r="K11" t="s">
        <v>43</v>
      </c>
      <c r="L11" t="s">
        <v>44</v>
      </c>
      <c r="M11" t="s">
        <v>45</v>
      </c>
      <c r="N11" t="s">
        <v>46</v>
      </c>
      <c r="O11" t="s">
        <v>47</v>
      </c>
    </row>
    <row r="12" spans="1:15" ht="14.25">
      <c r="A12" s="70" t="s">
        <v>63</v>
      </c>
      <c r="B12" s="30">
        <f>VLOOKUP(A12,'Jarní střelby - 3. kolo'!$A$15:$U$55,21,FALSE)</f>
        <v>275.75</v>
      </c>
      <c r="C12" s="96"/>
      <c r="D12" s="99"/>
      <c r="E12" s="102"/>
      <c r="G12">
        <f>D2</f>
        <v>93.21345707656612</v>
      </c>
      <c r="H12">
        <f>D11</f>
        <v>99.3895702132361</v>
      </c>
      <c r="I12">
        <f>D20</f>
        <v>85.86159908665708</v>
      </c>
      <c r="J12">
        <f>D29</f>
        <v>100</v>
      </c>
      <c r="K12">
        <f>D35</f>
        <v>0</v>
      </c>
      <c r="L12">
        <f>D44</f>
        <v>0</v>
      </c>
      <c r="M12">
        <f>D53</f>
        <v>73.45689242440983</v>
      </c>
      <c r="N12">
        <f>D58</f>
        <v>0</v>
      </c>
      <c r="O12">
        <f>D67</f>
        <v>0</v>
      </c>
    </row>
    <row r="13" spans="1:5" ht="14.25">
      <c r="A13" s="70" t="s">
        <v>30</v>
      </c>
      <c r="B13" s="30">
        <f>VLOOKUP(A13,'Jarní střelby - 3. kolo'!$A$15:$U$55,21,FALSE)</f>
        <v>273.7</v>
      </c>
      <c r="C13" s="96"/>
      <c r="D13" s="99"/>
      <c r="E13" s="102"/>
    </row>
    <row r="14" spans="1:7" ht="14.25">
      <c r="A14" s="70" t="s">
        <v>66</v>
      </c>
      <c r="B14" s="30">
        <f>VLOOKUP(A14,'Jarní střelby - 3. kolo'!$A$15:$U$55,21,FALSE)</f>
        <v>254.24</v>
      </c>
      <c r="C14" s="96"/>
      <c r="D14" s="99"/>
      <c r="E14" s="102"/>
      <c r="G14" t="s">
        <v>39</v>
      </c>
    </row>
    <row r="15" spans="1:15" ht="14.25">
      <c r="A15" s="70" t="s">
        <v>67</v>
      </c>
      <c r="B15" s="30">
        <f>VLOOKUP(A15,'Jarní střelby - 3. kolo'!$A$15:$U$55,21,FALSE)</f>
        <v>233.03</v>
      </c>
      <c r="C15" s="96"/>
      <c r="D15" s="99"/>
      <c r="E15" s="102"/>
      <c r="G15">
        <f>RANK(G12,$G$12:$O$12)</f>
        <v>3</v>
      </c>
      <c r="H15">
        <f aca="true" t="shared" si="0" ref="H15:O15">RANK(H12,$G$12:$O$12)</f>
        <v>2</v>
      </c>
      <c r="I15">
        <f t="shared" si="0"/>
        <v>4</v>
      </c>
      <c r="J15">
        <f t="shared" si="0"/>
        <v>1</v>
      </c>
      <c r="K15">
        <f t="shared" si="0"/>
        <v>6</v>
      </c>
      <c r="L15">
        <f t="shared" si="0"/>
        <v>6</v>
      </c>
      <c r="M15">
        <f t="shared" si="0"/>
        <v>5</v>
      </c>
      <c r="N15">
        <f t="shared" si="0"/>
        <v>6</v>
      </c>
      <c r="O15">
        <f t="shared" si="0"/>
        <v>6</v>
      </c>
    </row>
    <row r="16" spans="1:5" ht="14.25">
      <c r="A16" s="70" t="s">
        <v>100</v>
      </c>
      <c r="B16" s="30">
        <f>VLOOKUP(A16,'Jarní střelby - 3. kolo'!$A$15:$U$55,21,FALSE)</f>
        <v>206.9</v>
      </c>
      <c r="C16" s="96"/>
      <c r="D16" s="99"/>
      <c r="E16" s="102"/>
    </row>
    <row r="17" spans="1:5" ht="14.25">
      <c r="A17" s="70" t="s">
        <v>90</v>
      </c>
      <c r="B17" s="30">
        <f>VLOOKUP(A17,'Jarní střelby - 3. kolo'!$A$15:$U$55,21,FALSE)</f>
        <v>179.76</v>
      </c>
      <c r="C17" s="96"/>
      <c r="D17" s="99"/>
      <c r="E17" s="102"/>
    </row>
    <row r="18" spans="1:5" ht="15" thickBot="1">
      <c r="A18" s="71" t="s">
        <v>95</v>
      </c>
      <c r="B18" s="30">
        <f>VLOOKUP(A18,'Jarní střelby - 3. kolo'!$A$15:$U$55,21,FALSE)</f>
        <v>157.46</v>
      </c>
      <c r="C18" s="97"/>
      <c r="D18" s="100"/>
      <c r="E18" s="103"/>
    </row>
    <row r="19" spans="1:5" s="25" customFormat="1" ht="16.5" customHeight="1" thickBot="1">
      <c r="A19" s="56" t="s">
        <v>41</v>
      </c>
      <c r="B19" s="32" t="s">
        <v>16</v>
      </c>
      <c r="C19" s="32" t="s">
        <v>37</v>
      </c>
      <c r="D19" s="32" t="s">
        <v>38</v>
      </c>
      <c r="E19" s="33" t="s">
        <v>39</v>
      </c>
    </row>
    <row r="20" spans="1:5" ht="14.25">
      <c r="A20" s="70" t="s">
        <v>85</v>
      </c>
      <c r="B20" s="30">
        <f>VLOOKUP(A20,'Jarní střelby - 3. kolo'!$A$15:$U$55,21,FALSE)</f>
        <v>256.40999999999997</v>
      </c>
      <c r="C20" s="95">
        <f>(LARGE(B20:B27,1))+(LARGE(B20:B27,2))+(LARGE(B20:B27,3))+(LARGE(B20:B27,4))</f>
        <v>932.56</v>
      </c>
      <c r="D20" s="98">
        <f>C20/G7*100</f>
        <v>85.86159908665708</v>
      </c>
      <c r="E20" s="101">
        <f>I15</f>
        <v>4</v>
      </c>
    </row>
    <row r="21" spans="1:5" ht="14.25">
      <c r="A21" s="70" t="s">
        <v>91</v>
      </c>
      <c r="B21" s="30">
        <f>VLOOKUP(A21,'Jarní střelby - 3. kolo'!$A$15:$U$55,21,FALSE)</f>
        <v>233.65</v>
      </c>
      <c r="C21" s="96"/>
      <c r="D21" s="99"/>
      <c r="E21" s="102"/>
    </row>
    <row r="22" spans="1:5" ht="14.25">
      <c r="A22" s="70" t="s">
        <v>33</v>
      </c>
      <c r="B22" s="30">
        <f>VLOOKUP(A22,'Jarní střelby - 3. kolo'!$A$15:$U$55,21,FALSE)</f>
        <v>222.86</v>
      </c>
      <c r="C22" s="96"/>
      <c r="D22" s="99"/>
      <c r="E22" s="102"/>
    </row>
    <row r="23" spans="1:5" ht="14.25">
      <c r="A23" s="70" t="s">
        <v>34</v>
      </c>
      <c r="B23" s="30">
        <f>VLOOKUP(A23,'Jarní střelby - 3. kolo'!$A$15:$U$55,21,FALSE)</f>
        <v>219.64</v>
      </c>
      <c r="C23" s="96"/>
      <c r="D23" s="99"/>
      <c r="E23" s="102"/>
    </row>
    <row r="24" spans="1:5" ht="14.25">
      <c r="A24" s="70" t="s">
        <v>32</v>
      </c>
      <c r="B24" s="30">
        <f>VLOOKUP(A24,'Jarní střelby - 3. kolo'!$A$15:$U$55,21,FALSE)</f>
        <v>209.59</v>
      </c>
      <c r="C24" s="96"/>
      <c r="D24" s="99"/>
      <c r="E24" s="102"/>
    </row>
    <row r="25" spans="1:5" ht="14.25">
      <c r="A25" s="70" t="s">
        <v>69</v>
      </c>
      <c r="B25" s="30">
        <f>VLOOKUP(A25,'Jarní střelby - 3. kolo'!$A$15:$U$55,21,FALSE)</f>
        <v>191.07999999999998</v>
      </c>
      <c r="C25" s="96"/>
      <c r="D25" s="99"/>
      <c r="E25" s="102"/>
    </row>
    <row r="26" spans="1:5" ht="14.25">
      <c r="A26" s="70" t="s">
        <v>54</v>
      </c>
      <c r="B26" s="30">
        <f>VLOOKUP(A26,'Jarní střelby - 3. kolo'!$A$15:$U$55,21,FALSE)</f>
        <v>155.88</v>
      </c>
      <c r="C26" s="96"/>
      <c r="D26" s="99"/>
      <c r="E26" s="102"/>
    </row>
    <row r="27" spans="1:5" ht="15" thickBot="1">
      <c r="A27" s="70" t="s">
        <v>78</v>
      </c>
      <c r="B27" s="30">
        <f>VLOOKUP(A27,'Jarní střelby - 3. kolo'!$A$15:$U$55,21,FALSE)</f>
        <v>142</v>
      </c>
      <c r="C27" s="97"/>
      <c r="D27" s="100"/>
      <c r="E27" s="103"/>
    </row>
    <row r="28" spans="1:5" s="25" customFormat="1" ht="16.5" customHeight="1" thickBot="1">
      <c r="A28" s="56" t="s">
        <v>42</v>
      </c>
      <c r="B28" s="32" t="s">
        <v>16</v>
      </c>
      <c r="C28" s="32" t="s">
        <v>37</v>
      </c>
      <c r="D28" s="32" t="s">
        <v>38</v>
      </c>
      <c r="E28" s="33" t="s">
        <v>39</v>
      </c>
    </row>
    <row r="29" spans="1:5" ht="14.25">
      <c r="A29" s="70" t="s">
        <v>12</v>
      </c>
      <c r="B29" s="35">
        <f>VLOOKUP(A29,'Jarní střelby - 3. kolo'!$A$15:$U$55,21,FALSE)</f>
        <v>279.27</v>
      </c>
      <c r="C29" s="104">
        <f>(LARGE(B29:B33,1))+(LARGE(B29:B33,2))+(LARGE(B29:B33,3))+(LARGE(B29:B33,4))</f>
        <v>1086.1200000000001</v>
      </c>
      <c r="D29" s="106">
        <f>C29/G7*100</f>
        <v>100</v>
      </c>
      <c r="E29" s="108">
        <f>J15</f>
        <v>1</v>
      </c>
    </row>
    <row r="30" spans="1:5" ht="14.25">
      <c r="A30" s="70" t="s">
        <v>53</v>
      </c>
      <c r="B30" s="30">
        <f>VLOOKUP(A30,'Jarní střelby - 3. kolo'!$A$15:$U$55,21,FALSE)</f>
        <v>273.47</v>
      </c>
      <c r="C30" s="96"/>
      <c r="D30" s="99"/>
      <c r="E30" s="102"/>
    </row>
    <row r="31" spans="1:5" ht="14.25">
      <c r="A31" s="70" t="s">
        <v>50</v>
      </c>
      <c r="B31" s="30">
        <f>VLOOKUP(A31,'Jarní střelby - 3. kolo'!$A$15:$U$55,21,FALSE)</f>
        <v>269.96000000000004</v>
      </c>
      <c r="C31" s="96"/>
      <c r="D31" s="99"/>
      <c r="E31" s="102"/>
    </row>
    <row r="32" spans="1:5" ht="14.25">
      <c r="A32" s="70" t="s">
        <v>81</v>
      </c>
      <c r="B32" s="30">
        <f>VLOOKUP(A32,'Jarní střelby - 3. kolo'!$A$15:$U$55,21,FALSE)</f>
        <v>263.42</v>
      </c>
      <c r="C32" s="96"/>
      <c r="D32" s="99"/>
      <c r="E32" s="102"/>
    </row>
    <row r="33" spans="1:5" ht="15" thickBot="1">
      <c r="A33" s="70" t="s">
        <v>35</v>
      </c>
      <c r="B33" s="30">
        <f>VLOOKUP(A33,'Jarní střelby - 3. kolo'!$A$15:$U$55,21,FALSE)</f>
        <v>259.36</v>
      </c>
      <c r="C33" s="96"/>
      <c r="D33" s="99"/>
      <c r="E33" s="102"/>
    </row>
    <row r="34" spans="1:5" s="25" customFormat="1" ht="16.5" customHeight="1" hidden="1" thickBot="1">
      <c r="A34" s="31" t="s">
        <v>43</v>
      </c>
      <c r="B34" s="32" t="s">
        <v>16</v>
      </c>
      <c r="C34" s="32" t="s">
        <v>37</v>
      </c>
      <c r="D34" s="32" t="s">
        <v>38</v>
      </c>
      <c r="E34" s="33" t="s">
        <v>39</v>
      </c>
    </row>
    <row r="35" spans="1:5" ht="12.75" hidden="1">
      <c r="A35" s="29" t="s">
        <v>48</v>
      </c>
      <c r="B35" s="30">
        <v>0</v>
      </c>
      <c r="C35" s="95">
        <f>(LARGE(B35:B42,1))+(LARGE(B35:B42,2))+(LARGE(B35:B42,3))+(LARGE(B35:B42,4))</f>
        <v>0</v>
      </c>
      <c r="D35" s="98">
        <f>C35/G7*100</f>
        <v>0</v>
      </c>
      <c r="E35" s="101">
        <f>K15</f>
        <v>6</v>
      </c>
    </row>
    <row r="36" spans="1:5" ht="12.75" hidden="1">
      <c r="A36" s="26" t="s">
        <v>48</v>
      </c>
      <c r="B36" s="30">
        <v>0</v>
      </c>
      <c r="C36" s="96"/>
      <c r="D36" s="99"/>
      <c r="E36" s="102"/>
    </row>
    <row r="37" spans="1:5" ht="12.75" hidden="1">
      <c r="A37" s="26" t="s">
        <v>48</v>
      </c>
      <c r="B37" s="30">
        <v>0</v>
      </c>
      <c r="C37" s="96"/>
      <c r="D37" s="99"/>
      <c r="E37" s="102"/>
    </row>
    <row r="38" spans="1:5" ht="12.75" hidden="1">
      <c r="A38" s="26" t="s">
        <v>48</v>
      </c>
      <c r="B38" s="30">
        <v>0</v>
      </c>
      <c r="C38" s="96"/>
      <c r="D38" s="99"/>
      <c r="E38" s="102"/>
    </row>
    <row r="39" spans="1:5" ht="12.75" hidden="1">
      <c r="A39" s="26" t="s">
        <v>48</v>
      </c>
      <c r="B39" s="30">
        <v>0</v>
      </c>
      <c r="C39" s="96"/>
      <c r="D39" s="99"/>
      <c r="E39" s="102"/>
    </row>
    <row r="40" spans="1:5" ht="12.75" hidden="1">
      <c r="A40" s="26" t="s">
        <v>48</v>
      </c>
      <c r="B40" s="30">
        <v>0</v>
      </c>
      <c r="C40" s="96"/>
      <c r="D40" s="99"/>
      <c r="E40" s="102"/>
    </row>
    <row r="41" spans="1:5" ht="12.75" hidden="1">
      <c r="A41" s="26" t="s">
        <v>48</v>
      </c>
      <c r="B41" s="30">
        <v>0</v>
      </c>
      <c r="C41" s="96"/>
      <c r="D41" s="99"/>
      <c r="E41" s="102"/>
    </row>
    <row r="42" spans="1:5" ht="13.5" hidden="1" thickBot="1">
      <c r="A42" s="28" t="s">
        <v>48</v>
      </c>
      <c r="B42" s="30">
        <v>0</v>
      </c>
      <c r="C42" s="97"/>
      <c r="D42" s="100"/>
      <c r="E42" s="103"/>
    </row>
    <row r="43" spans="1:5" s="25" customFormat="1" ht="16.5" customHeight="1" hidden="1" thickBot="1">
      <c r="A43" s="31" t="s">
        <v>44</v>
      </c>
      <c r="B43" s="32" t="s">
        <v>16</v>
      </c>
      <c r="C43" s="32" t="s">
        <v>37</v>
      </c>
      <c r="D43" s="32" t="s">
        <v>38</v>
      </c>
      <c r="E43" s="33" t="s">
        <v>39</v>
      </c>
    </row>
    <row r="44" spans="1:5" ht="14.25" hidden="1">
      <c r="A44" s="69" t="s">
        <v>48</v>
      </c>
      <c r="B44" s="30">
        <v>0</v>
      </c>
      <c r="C44" s="104">
        <f>(LARGE(B44:B51,1))+(LARGE(B44:B51,2))+(LARGE(B44:B51,3))+(LARGE(B44:B51,4))</f>
        <v>0</v>
      </c>
      <c r="D44" s="106">
        <f>C44/G7*100</f>
        <v>0</v>
      </c>
      <c r="E44" s="108">
        <f>L15</f>
        <v>6</v>
      </c>
    </row>
    <row r="45" spans="1:5" ht="12.75" hidden="1">
      <c r="A45" s="26" t="s">
        <v>48</v>
      </c>
      <c r="B45" s="30">
        <v>0</v>
      </c>
      <c r="C45" s="96"/>
      <c r="D45" s="99"/>
      <c r="E45" s="102"/>
    </row>
    <row r="46" spans="1:5" ht="12.75" hidden="1">
      <c r="A46" s="26" t="s">
        <v>48</v>
      </c>
      <c r="B46" s="30">
        <v>0</v>
      </c>
      <c r="C46" s="96"/>
      <c r="D46" s="99"/>
      <c r="E46" s="102"/>
    </row>
    <row r="47" spans="1:5" ht="12.75" hidden="1">
      <c r="A47" s="26" t="s">
        <v>48</v>
      </c>
      <c r="B47" s="30">
        <v>0</v>
      </c>
      <c r="C47" s="96"/>
      <c r="D47" s="99"/>
      <c r="E47" s="102"/>
    </row>
    <row r="48" spans="1:5" ht="12.75" hidden="1">
      <c r="A48" s="26" t="s">
        <v>48</v>
      </c>
      <c r="B48" s="30">
        <v>0</v>
      </c>
      <c r="C48" s="96"/>
      <c r="D48" s="99"/>
      <c r="E48" s="102"/>
    </row>
    <row r="49" spans="1:5" ht="12.75" hidden="1">
      <c r="A49" s="26" t="s">
        <v>48</v>
      </c>
      <c r="B49" s="30">
        <v>0</v>
      </c>
      <c r="C49" s="96"/>
      <c r="D49" s="99"/>
      <c r="E49" s="102"/>
    </row>
    <row r="50" spans="1:5" ht="12.75" hidden="1">
      <c r="A50" s="26" t="s">
        <v>48</v>
      </c>
      <c r="B50" s="30">
        <v>0</v>
      </c>
      <c r="C50" s="96"/>
      <c r="D50" s="99"/>
      <c r="E50" s="102"/>
    </row>
    <row r="51" spans="1:5" ht="13.5" hidden="1" thickBot="1">
      <c r="A51" s="27" t="s">
        <v>48</v>
      </c>
      <c r="B51" s="30">
        <v>0</v>
      </c>
      <c r="C51" s="105"/>
      <c r="D51" s="107"/>
      <c r="E51" s="109"/>
    </row>
    <row r="52" spans="1:5" s="25" customFormat="1" ht="16.5" customHeight="1" thickBot="1">
      <c r="A52" s="56" t="s">
        <v>45</v>
      </c>
      <c r="B52" s="32" t="s">
        <v>16</v>
      </c>
      <c r="C52" s="32" t="s">
        <v>37</v>
      </c>
      <c r="D52" s="32" t="s">
        <v>38</v>
      </c>
      <c r="E52" s="33" t="s">
        <v>39</v>
      </c>
    </row>
    <row r="53" spans="1:5" ht="12.75">
      <c r="A53" s="114" t="s">
        <v>93</v>
      </c>
      <c r="B53" s="30">
        <v>260.59000000000003</v>
      </c>
      <c r="C53" s="104">
        <f>(LARGE(B53:B56,1))+(LARGE(B53:B56,2))+(LARGE(B53:B56,3))+(LARGE(B53:B56,4))</f>
        <v>797.83</v>
      </c>
      <c r="D53" s="106">
        <f>C53/G7*100</f>
        <v>73.45689242440983</v>
      </c>
      <c r="E53" s="108">
        <f>M15</f>
        <v>5</v>
      </c>
    </row>
    <row r="54" spans="1:5" ht="14.25">
      <c r="A54" s="70" t="s">
        <v>98</v>
      </c>
      <c r="B54" s="30">
        <f>VLOOKUP(A54,'Jarní střelby - 3. kolo'!$A$15:$U$55,21,FALSE)</f>
        <v>208.56</v>
      </c>
      <c r="C54" s="96"/>
      <c r="D54" s="99"/>
      <c r="E54" s="102"/>
    </row>
    <row r="55" spans="1:5" ht="14.25">
      <c r="A55" s="70" t="s">
        <v>97</v>
      </c>
      <c r="B55" s="30">
        <f>VLOOKUP(A55,'Jarní střelby - 3. kolo'!$A$15:$U$55,21,FALSE)</f>
        <v>199.68</v>
      </c>
      <c r="C55" s="96"/>
      <c r="D55" s="99"/>
      <c r="E55" s="102"/>
    </row>
    <row r="56" spans="1:5" ht="15" thickBot="1">
      <c r="A56" s="115" t="s">
        <v>99</v>
      </c>
      <c r="B56" s="83">
        <f>VLOOKUP(A56,'Jarní střelby - 3. kolo'!$A$15:$U$55,21,FALSE)</f>
        <v>129</v>
      </c>
      <c r="C56" s="105"/>
      <c r="D56" s="107"/>
      <c r="E56" s="109"/>
    </row>
    <row r="57" spans="1:5" s="25" customFormat="1" ht="16.5" customHeight="1" hidden="1" thickBot="1">
      <c r="A57" s="53" t="s">
        <v>46</v>
      </c>
      <c r="B57" s="32" t="s">
        <v>16</v>
      </c>
      <c r="C57" s="54" t="s">
        <v>37</v>
      </c>
      <c r="D57" s="54" t="s">
        <v>38</v>
      </c>
      <c r="E57" s="55" t="s">
        <v>39</v>
      </c>
    </row>
    <row r="58" spans="1:5" ht="12.75" hidden="1">
      <c r="A58" s="34" t="s">
        <v>48</v>
      </c>
      <c r="B58" s="30">
        <v>0</v>
      </c>
      <c r="C58" s="104">
        <f>(LARGE(B58:B65,1))+(LARGE(B58:B65,2))+(LARGE(B58:B65,3))+(LARGE(B58:B65,4))</f>
        <v>0</v>
      </c>
      <c r="D58" s="106">
        <f>C58/G7*100</f>
        <v>0</v>
      </c>
      <c r="E58" s="108">
        <f>N15</f>
        <v>6</v>
      </c>
    </row>
    <row r="59" spans="1:5" ht="12.75" hidden="1">
      <c r="A59" s="26" t="s">
        <v>48</v>
      </c>
      <c r="B59" s="30">
        <v>0</v>
      </c>
      <c r="C59" s="96"/>
      <c r="D59" s="99"/>
      <c r="E59" s="102"/>
    </row>
    <row r="60" spans="1:5" ht="12.75" hidden="1">
      <c r="A60" s="26" t="s">
        <v>48</v>
      </c>
      <c r="B60" s="30">
        <v>0</v>
      </c>
      <c r="C60" s="96"/>
      <c r="D60" s="99"/>
      <c r="E60" s="102"/>
    </row>
    <row r="61" spans="1:5" ht="12.75" hidden="1">
      <c r="A61" s="26" t="s">
        <v>48</v>
      </c>
      <c r="B61" s="30">
        <v>0</v>
      </c>
      <c r="C61" s="96"/>
      <c r="D61" s="99"/>
      <c r="E61" s="102"/>
    </row>
    <row r="62" spans="1:5" ht="12.75" hidden="1">
      <c r="A62" s="26" t="s">
        <v>48</v>
      </c>
      <c r="B62" s="30">
        <v>0</v>
      </c>
      <c r="C62" s="96"/>
      <c r="D62" s="99"/>
      <c r="E62" s="102"/>
    </row>
    <row r="63" spans="1:5" ht="12.75" hidden="1">
      <c r="A63" s="26" t="s">
        <v>48</v>
      </c>
      <c r="B63" s="30">
        <v>0</v>
      </c>
      <c r="C63" s="96"/>
      <c r="D63" s="99"/>
      <c r="E63" s="102"/>
    </row>
    <row r="64" spans="1:5" ht="12.75" hidden="1">
      <c r="A64" s="26" t="s">
        <v>48</v>
      </c>
      <c r="B64" s="30">
        <v>0</v>
      </c>
      <c r="C64" s="96"/>
      <c r="D64" s="99"/>
      <c r="E64" s="102"/>
    </row>
    <row r="65" spans="1:5" ht="13.5" hidden="1" thickBot="1">
      <c r="A65" s="27" t="s">
        <v>48</v>
      </c>
      <c r="B65" s="30">
        <v>0</v>
      </c>
      <c r="C65" s="105"/>
      <c r="D65" s="107"/>
      <c r="E65" s="109"/>
    </row>
    <row r="66" spans="1:5" s="25" customFormat="1" ht="16.5" customHeight="1" hidden="1" thickBot="1">
      <c r="A66" s="31" t="s">
        <v>47</v>
      </c>
      <c r="B66" s="32" t="s">
        <v>16</v>
      </c>
      <c r="C66" s="32" t="s">
        <v>37</v>
      </c>
      <c r="D66" s="32" t="s">
        <v>38</v>
      </c>
      <c r="E66" s="33" t="s">
        <v>39</v>
      </c>
    </row>
    <row r="67" spans="1:5" ht="12.75" hidden="1">
      <c r="A67" s="29" t="s">
        <v>48</v>
      </c>
      <c r="B67" s="30">
        <v>0</v>
      </c>
      <c r="C67" s="95">
        <f>(LARGE(B67:B74,1))+(LARGE(B67:B74,2))+(LARGE(B67:B74,3))+(LARGE(B67:B74,4))</f>
        <v>0</v>
      </c>
      <c r="D67" s="98">
        <f>C67/G7*100</f>
        <v>0</v>
      </c>
      <c r="E67" s="101">
        <f>O15</f>
        <v>6</v>
      </c>
    </row>
    <row r="68" spans="1:5" ht="12.75" hidden="1">
      <c r="A68" s="26" t="s">
        <v>48</v>
      </c>
      <c r="B68" s="30">
        <v>0</v>
      </c>
      <c r="C68" s="96"/>
      <c r="D68" s="99"/>
      <c r="E68" s="102"/>
    </row>
    <row r="69" spans="1:5" ht="12.75" hidden="1">
      <c r="A69" s="26" t="s">
        <v>48</v>
      </c>
      <c r="B69" s="30">
        <v>0</v>
      </c>
      <c r="C69" s="96"/>
      <c r="D69" s="99"/>
      <c r="E69" s="102"/>
    </row>
    <row r="70" spans="1:5" ht="12.75" hidden="1">
      <c r="A70" s="26" t="s">
        <v>48</v>
      </c>
      <c r="B70" s="30">
        <v>0</v>
      </c>
      <c r="C70" s="96"/>
      <c r="D70" s="99"/>
      <c r="E70" s="102"/>
    </row>
    <row r="71" spans="1:5" ht="12.75" hidden="1">
      <c r="A71" s="26" t="s">
        <v>48</v>
      </c>
      <c r="B71" s="30">
        <v>0</v>
      </c>
      <c r="C71" s="96"/>
      <c r="D71" s="99"/>
      <c r="E71" s="102"/>
    </row>
    <row r="72" spans="1:5" ht="12.75" hidden="1">
      <c r="A72" s="26" t="s">
        <v>48</v>
      </c>
      <c r="B72" s="30">
        <v>0</v>
      </c>
      <c r="C72" s="96"/>
      <c r="D72" s="99"/>
      <c r="E72" s="102"/>
    </row>
    <row r="73" spans="1:5" ht="12.75" hidden="1">
      <c r="A73" s="26" t="s">
        <v>48</v>
      </c>
      <c r="B73" s="30">
        <v>0</v>
      </c>
      <c r="C73" s="96"/>
      <c r="D73" s="99"/>
      <c r="E73" s="102"/>
    </row>
    <row r="74" spans="1:5" ht="13.5" hidden="1" thickBot="1">
      <c r="A74" s="27" t="s">
        <v>48</v>
      </c>
      <c r="B74" s="30">
        <v>0</v>
      </c>
      <c r="C74" s="105"/>
      <c r="D74" s="107"/>
      <c r="E74" s="109"/>
    </row>
  </sheetData>
  <sheetProtection/>
  <mergeCells count="27">
    <mergeCell ref="C67:C74"/>
    <mergeCell ref="D67:D74"/>
    <mergeCell ref="E67:E74"/>
    <mergeCell ref="C53:C56"/>
    <mergeCell ref="D53:D56"/>
    <mergeCell ref="E53:E56"/>
    <mergeCell ref="C58:C65"/>
    <mergeCell ref="D58:D65"/>
    <mergeCell ref="E58:E65"/>
    <mergeCell ref="C35:C42"/>
    <mergeCell ref="D35:D42"/>
    <mergeCell ref="E35:E42"/>
    <mergeCell ref="C44:C51"/>
    <mergeCell ref="D44:D51"/>
    <mergeCell ref="E44:E51"/>
    <mergeCell ref="C20:C27"/>
    <mergeCell ref="D20:D27"/>
    <mergeCell ref="E20:E27"/>
    <mergeCell ref="C29:C33"/>
    <mergeCell ref="D29:D33"/>
    <mergeCell ref="E29:E33"/>
    <mergeCell ref="C2:C9"/>
    <mergeCell ref="D2:D9"/>
    <mergeCell ref="E2:E9"/>
    <mergeCell ref="C11:C18"/>
    <mergeCell ref="D11:D18"/>
    <mergeCell ref="E11:E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Vágner Stanislav</cp:lastModifiedBy>
  <cp:lastPrinted>2019-03-30T18:06:06Z</cp:lastPrinted>
  <dcterms:created xsi:type="dcterms:W3CDTF">2010-04-02T21:18:54Z</dcterms:created>
  <dcterms:modified xsi:type="dcterms:W3CDTF">2019-04-01T07:15:50Z</dcterms:modified>
  <cp:category/>
  <cp:version/>
  <cp:contentType/>
  <cp:contentStatus/>
</cp:coreProperties>
</file>